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(с)'!$A$1:$G$149</definedName>
  </definedNames>
  <calcPr fullCalcOnLoad="1"/>
</workbook>
</file>

<file path=xl/sharedStrings.xml><?xml version="1.0" encoding="utf-8"?>
<sst xmlns="http://schemas.openxmlformats.org/spreadsheetml/2006/main" count="184" uniqueCount="181">
  <si>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</si>
  <si>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</si>
  <si>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</si>
  <si>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</si>
  <si>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</si>
  <si>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</si>
  <si>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</si>
  <si>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</si>
  <si>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</si>
  <si>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</si>
  <si>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</si>
  <si>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</si>
  <si>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</si>
  <si>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</si>
  <si>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</si>
  <si>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</si>
  <si>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</si>
  <si>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</si>
  <si>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</si>
  <si>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</si>
  <si>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</si>
  <si>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</si>
  <si>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</si>
  <si>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Доходи міського бюджету міста Суми на 2015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</si>
  <si>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</si>
  <si>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</si>
  <si>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</si>
  <si>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</si>
  <si>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</si>
  <si>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</si>
  <si>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</si>
  <si>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</si>
  <si>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</si>
  <si>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</si>
  <si>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</si>
  <si>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</si>
  <si>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</si>
  <si>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</si>
  <si>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</si>
  <si>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</si>
  <si>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</si>
  <si>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</si>
  <si>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</si>
  <si>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</si>
  <si>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</si>
  <si>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</si>
  <si>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</si>
  <si>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</si>
  <si>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</si>
  <si>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</si>
  <si>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</si>
  <si>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</si>
  <si>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</si>
  <si>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</si>
  <si>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</si>
  <si>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</si>
  <si>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</si>
  <si>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</si>
  <si>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</si>
  <si>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</si>
  <si>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</si>
  <si>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</si>
  <si>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</si>
  <si>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</si>
  <si>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</si>
  <si>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</si>
  <si>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</si>
  <si>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</si>
  <si>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</si>
  <si>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</si>
  <si>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</si>
  <si>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</si>
  <si>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</si>
  <si>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</si>
  <si>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</si>
  <si>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</si>
  <si>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</si>
  <si>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</si>
  <si>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</si>
  <si>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</si>
  <si>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</si>
  <si>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</si>
  <si>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</si>
  <si>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</si>
  <si>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</si>
  <si>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</si>
  <si>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</si>
  <si>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</si>
  <si>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</si>
  <si>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</si>
  <si>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</si>
  <si>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</si>
  <si>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</si>
  <si>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</si>
  <si>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</si>
  <si>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</si>
  <si>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</si>
  <si>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</si>
  <si>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</si>
  <si>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</si>
  <si>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</si>
  <si>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</si>
  <si>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</si>
  <si>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</si>
  <si>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</si>
  <si>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</si>
  <si>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</si>
  <si>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</si>
  <si>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</si>
  <si>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</si>
  <si>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</si>
  <si>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</si>
  <si>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</si>
  <si>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</si>
  <si>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</si>
  <si>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</si>
  <si>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</si>
  <si>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</si>
  <si>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</si>
  <si>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</si>
  <si>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</si>
  <si>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</si>
  <si>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</si>
  <si>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</si>
  <si>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</si>
  <si>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</si>
  <si>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</si>
  <si>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</si>
  <si>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</si>
  <si>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</si>
  <si>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</si>
  <si>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</si>
  <si>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</si>
  <si>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</si>
  <si>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</si>
  <si>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</si>
  <si>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</si>
  <si>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</si>
  <si>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</si>
  <si>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</si>
  <si>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</si>
  <si>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</si>
  <si>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</si>
  <si>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</si>
  <si>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</si>
  <si>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</si>
  <si>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</si>
  <si>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</si>
  <si>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</si>
  <si>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</si>
  <si>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</si>
  <si>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</si>
  <si>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</si>
  <si>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</si>
  <si>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</si>
  <si>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</si>
  <si>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</si>
  <si>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</si>
  <si>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</si>
  <si>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</si>
  <si>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</si>
  <si>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</si>
  <si>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</si>
  <si>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</si>
  <si>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</si>
  <si>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 xml:space="preserve">Директор департаменту фінансів, економіки та </t>
  </si>
  <si>
    <t>С.А.Липова</t>
  </si>
  <si>
    <t>бюджетних відносин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</si>
  <si>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</si>
  <si>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</si>
  <si>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</si>
  <si>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</si>
  <si>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</si>
  <si>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</si>
  <si>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</si>
  <si>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 xml:space="preserve">                       Додаток № 1  </t>
  </si>
  <si>
    <t>до  рішення  Сумської  міської  ради</t>
  </si>
  <si>
    <t>«Про   внесення  змін  та  доповнень</t>
  </si>
  <si>
    <t>до  міського  бюджету  на  2015 рік»</t>
  </si>
  <si>
    <t xml:space="preserve">від 29 вересня 2015 року № 4786-МР 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</si>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</sst>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6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9" fillId="20" borderId="12" xfId="0" applyNumberFormat="1" applyFont="1" applyFill="1" applyBorder="1" applyAlignment="1" applyProtection="1">
      <alignment vertical="center" wrapText="1"/>
      <protection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31" fillId="0" borderId="12" xfId="0" applyNumberFormat="1" applyFont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0" fillId="20" borderId="12" xfId="0" applyNumberFormat="1" applyFont="1" applyFill="1" applyBorder="1" applyAlignment="1">
      <alignment vertical="center" wrapText="1"/>
    </xf>
    <xf numFmtId="4" fontId="29" fillId="2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32" fillId="0" borderId="12" xfId="0" applyNumberFormat="1" applyFont="1" applyBorder="1" applyAlignment="1">
      <alignment vertical="center" wrapText="1"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20" borderId="12" xfId="0" applyNumberFormat="1" applyFont="1" applyFill="1" applyBorder="1" applyAlignment="1" applyProtection="1">
      <alignment horizontal="center" vertical="center" wrapText="1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Border="1" applyAlignment="1">
      <alignment vertical="center" wrapText="1"/>
    </xf>
    <xf numFmtId="4" fontId="31" fillId="0" borderId="12" xfId="0" applyNumberFormat="1" applyFont="1" applyBorder="1" applyAlignment="1">
      <alignment vertical="center" wrapText="1"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Border="1" applyAlignment="1">
      <alignment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40" fillId="0" borderId="0" xfId="0" applyFont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 vertical="top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43" fillId="0" borderId="0" xfId="0" applyNumberFormat="1" applyFont="1" applyBorder="1" applyAlignment="1">
      <alignment vertical="center" wrapText="1"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>
      <alignment vertical="center" textRotation="180"/>
    </xf>
    <xf numFmtId="0" fontId="44" fillId="0" borderId="14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center" textRotation="180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center" vertical="center" textRotation="180"/>
    </xf>
    <xf numFmtId="0" fontId="44" fillId="0" borderId="14" xfId="0" applyFont="1" applyFill="1" applyBorder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textRotation="180"/>
    </xf>
    <xf numFmtId="14" fontId="40" fillId="0" borderId="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3"/>
  <sheetViews>
    <sheetView showGridLines="0" showZeros="0" tabSelected="1" view="pageBreakPreview" zoomScale="75" zoomScaleNormal="75" zoomScaleSheetLayoutView="75" zoomScalePageLayoutView="0" workbookViewId="0" topLeftCell="A1">
      <pane xSplit="2" ySplit="11" topLeftCell="C13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34" sqref="C134"/>
    </sheetView>
  </sheetViews>
  <sheetFormatPr defaultColWidth="9.16015625" defaultRowHeight="12.75"/>
  <cols>
    <col min="1" max="1" width="11.83203125" style="36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67" hidden="1" customWidth="1"/>
    <col min="8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51" t="s">
        <v>175</v>
      </c>
      <c r="E1" s="51"/>
      <c r="G1" s="77">
        <v>5</v>
      </c>
    </row>
    <row r="2" spans="4:7" ht="18.75" customHeight="1">
      <c r="D2" s="60" t="s">
        <v>176</v>
      </c>
      <c r="E2" s="51"/>
      <c r="G2" s="77"/>
    </row>
    <row r="3" spans="4:7" ht="18.75" customHeight="1">
      <c r="D3" s="60" t="s">
        <v>177</v>
      </c>
      <c r="E3" s="51"/>
      <c r="G3" s="77"/>
    </row>
    <row r="4" spans="4:7" ht="18.75" customHeight="1">
      <c r="D4" s="60" t="s">
        <v>178</v>
      </c>
      <c r="E4" s="51"/>
      <c r="G4" s="77"/>
    </row>
    <row r="5" spans="4:7" ht="18.75" customHeight="1">
      <c r="D5" s="60" t="s">
        <v>179</v>
      </c>
      <c r="E5" s="51"/>
      <c r="G5" s="77"/>
    </row>
    <row r="6" spans="3:7" ht="15.75">
      <c r="C6" s="19"/>
      <c r="G6" s="77"/>
    </row>
    <row r="7" spans="1:7" ht="20.25">
      <c r="A7" s="79" t="s">
        <v>23</v>
      </c>
      <c r="B7" s="79"/>
      <c r="C7" s="79"/>
      <c r="D7" s="79"/>
      <c r="E7" s="79"/>
      <c r="F7" s="79"/>
      <c r="G7" s="77"/>
    </row>
    <row r="8" spans="2:7" ht="15.75">
      <c r="B8" s="14"/>
      <c r="C8" s="14"/>
      <c r="D8" s="14"/>
      <c r="E8" s="14"/>
      <c r="F8" s="31" t="s">
        <v>28</v>
      </c>
      <c r="G8" s="77"/>
    </row>
    <row r="9" spans="1:7" ht="21.75" customHeight="1">
      <c r="A9" s="80" t="s">
        <v>0</v>
      </c>
      <c r="B9" s="81" t="s">
        <v>1</v>
      </c>
      <c r="C9" s="81" t="s">
        <v>17</v>
      </c>
      <c r="D9" s="82" t="s">
        <v>15</v>
      </c>
      <c r="E9" s="81" t="s">
        <v>16</v>
      </c>
      <c r="F9" s="81"/>
      <c r="G9" s="77"/>
    </row>
    <row r="10" spans="1:7" ht="35.25" customHeight="1">
      <c r="A10" s="80"/>
      <c r="B10" s="81"/>
      <c r="C10" s="81"/>
      <c r="D10" s="83"/>
      <c r="E10" s="10" t="s">
        <v>17</v>
      </c>
      <c r="F10" s="9" t="s">
        <v>18</v>
      </c>
      <c r="G10" s="77"/>
    </row>
    <row r="11" spans="1:253" s="33" customFormat="1" ht="17.25" customHeight="1">
      <c r="A11" s="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77"/>
      <c r="H11" s="32"/>
      <c r="I11" s="32"/>
      <c r="J11" s="32"/>
      <c r="K11" s="32"/>
      <c r="L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7" customFormat="1" ht="14.25">
      <c r="A12" s="4">
        <v>10000000</v>
      </c>
      <c r="B12" s="5" t="s">
        <v>3</v>
      </c>
      <c r="C12" s="22">
        <f>D12+E12</f>
        <v>560381035</v>
      </c>
      <c r="D12" s="23">
        <f>D13+D23++D28+D30+D49</f>
        <v>560381035</v>
      </c>
      <c r="E12" s="23">
        <f>E13+E23++E28+E30+E49</f>
        <v>0</v>
      </c>
      <c r="F12" s="23">
        <f>F13+F23++F28+F30+F49</f>
        <v>0</v>
      </c>
      <c r="G12" s="77"/>
      <c r="H12" s="6"/>
      <c r="I12" s="6"/>
      <c r="J12" s="6"/>
      <c r="K12" s="6"/>
      <c r="L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3" customFormat="1" ht="30">
      <c r="A13" s="37">
        <v>11000000</v>
      </c>
      <c r="B13" s="11" t="s">
        <v>4</v>
      </c>
      <c r="C13" s="24">
        <f aca="true" t="shared" si="0" ref="C13:C80">D13+E13</f>
        <v>353910710</v>
      </c>
      <c r="D13" s="25">
        <f>D14+D20</f>
        <v>353910710</v>
      </c>
      <c r="E13" s="25"/>
      <c r="F13" s="25"/>
      <c r="G13" s="77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15">
      <c r="A14" s="37">
        <v>11010000</v>
      </c>
      <c r="B14" s="11" t="s">
        <v>142</v>
      </c>
      <c r="C14" s="24">
        <f t="shared" si="0"/>
        <v>353618400</v>
      </c>
      <c r="D14" s="24">
        <f>D15++D16+D17+D18+D19</f>
        <v>353618400</v>
      </c>
      <c r="E14" s="25"/>
      <c r="F14" s="25"/>
      <c r="G14" s="77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>
      <c r="A15" s="37">
        <v>11010100</v>
      </c>
      <c r="B15" s="11" t="s">
        <v>24</v>
      </c>
      <c r="C15" s="25">
        <f t="shared" si="0"/>
        <v>302963900</v>
      </c>
      <c r="D15" s="25">
        <f>301963900+1000000</f>
        <v>302963900</v>
      </c>
      <c r="E15" s="25"/>
      <c r="F15" s="25"/>
      <c r="G15" s="77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75">
      <c r="A16" s="37">
        <v>11010200</v>
      </c>
      <c r="B16" s="11" t="s">
        <v>25</v>
      </c>
      <c r="C16" s="24">
        <f t="shared" si="0"/>
        <v>31780000</v>
      </c>
      <c r="D16" s="25">
        <f>27180000+4600000</f>
        <v>31780000</v>
      </c>
      <c r="E16" s="25"/>
      <c r="F16" s="25"/>
      <c r="G16" s="77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45" customHeight="1">
      <c r="A17" s="37">
        <v>11010400</v>
      </c>
      <c r="B17" s="11" t="s">
        <v>26</v>
      </c>
      <c r="C17" s="24">
        <f t="shared" si="0"/>
        <v>9088000</v>
      </c>
      <c r="D17" s="25">
        <f>6488000+2600000</f>
        <v>9088000</v>
      </c>
      <c r="E17" s="25"/>
      <c r="F17" s="25"/>
      <c r="G17" s="77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3.75" customHeight="1">
      <c r="A18" s="37">
        <v>11010500</v>
      </c>
      <c r="B18" s="11" t="s">
        <v>27</v>
      </c>
      <c r="C18" s="24">
        <f t="shared" si="0"/>
        <v>7030500</v>
      </c>
      <c r="D18" s="25">
        <f>6720500+310000</f>
        <v>7030500</v>
      </c>
      <c r="E18" s="25"/>
      <c r="F18" s="25"/>
      <c r="G18" s="77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63.75" customHeight="1">
      <c r="A19" s="37">
        <v>11010900</v>
      </c>
      <c r="B19" s="11" t="s">
        <v>29</v>
      </c>
      <c r="C19" s="24">
        <f t="shared" si="0"/>
        <v>2756000</v>
      </c>
      <c r="D19" s="25">
        <f>266000+2490000</f>
        <v>2756000</v>
      </c>
      <c r="E19" s="25"/>
      <c r="F19" s="25"/>
      <c r="G19" s="78">
        <v>6</v>
      </c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7" s="12" customFormat="1" ht="15">
      <c r="A20" s="37">
        <v>11020000</v>
      </c>
      <c r="B20" s="11" t="s">
        <v>5</v>
      </c>
      <c r="C20" s="24">
        <f t="shared" si="0"/>
        <v>292310</v>
      </c>
      <c r="D20" s="24">
        <f>D21+D22</f>
        <v>292310</v>
      </c>
      <c r="E20" s="24"/>
      <c r="F20" s="24"/>
      <c r="G20" s="78"/>
    </row>
    <row r="21" spans="1:253" s="13" customFormat="1" ht="30">
      <c r="A21" s="37">
        <v>11020200</v>
      </c>
      <c r="B21" s="11" t="s">
        <v>30</v>
      </c>
      <c r="C21" s="24">
        <f t="shared" si="0"/>
        <v>246210</v>
      </c>
      <c r="D21" s="26">
        <v>246210</v>
      </c>
      <c r="E21" s="25"/>
      <c r="F21" s="25"/>
      <c r="G21" s="78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" customHeight="1">
      <c r="A22" s="37">
        <v>11023200</v>
      </c>
      <c r="B22" s="11" t="s">
        <v>31</v>
      </c>
      <c r="C22" s="24">
        <f t="shared" si="0"/>
        <v>46100</v>
      </c>
      <c r="D22" s="26">
        <v>46100</v>
      </c>
      <c r="E22" s="25"/>
      <c r="F22" s="25"/>
      <c r="G22" s="78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>
      <c r="A23" s="37">
        <v>13000000</v>
      </c>
      <c r="B23" s="11" t="s">
        <v>32</v>
      </c>
      <c r="C23" s="24">
        <f t="shared" si="0"/>
        <v>188000</v>
      </c>
      <c r="D23" s="25">
        <f>D24+D26</f>
        <v>188000</v>
      </c>
      <c r="E23" s="25"/>
      <c r="F23" s="25"/>
      <c r="G23" s="78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6.5" customHeight="1">
      <c r="A24" s="37">
        <v>13010000</v>
      </c>
      <c r="B24" s="11" t="s">
        <v>33</v>
      </c>
      <c r="C24" s="24">
        <f t="shared" si="0"/>
        <v>158000</v>
      </c>
      <c r="D24" s="25">
        <f>D25</f>
        <v>158000</v>
      </c>
      <c r="E24" s="25"/>
      <c r="F24" s="25"/>
      <c r="G24" s="78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0.75" customHeight="1">
      <c r="A25" s="37">
        <v>13010200</v>
      </c>
      <c r="B25" s="11" t="s">
        <v>34</v>
      </c>
      <c r="C25" s="24">
        <f t="shared" si="0"/>
        <v>158000</v>
      </c>
      <c r="D25" s="26">
        <v>158000</v>
      </c>
      <c r="E25" s="25"/>
      <c r="F25" s="25"/>
      <c r="G25" s="78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37">
        <v>13030000</v>
      </c>
      <c r="B26" s="11" t="s">
        <v>35</v>
      </c>
      <c r="C26" s="24">
        <f t="shared" si="0"/>
        <v>30000</v>
      </c>
      <c r="D26" s="25">
        <f>D27</f>
        <v>30000</v>
      </c>
      <c r="E26" s="25"/>
      <c r="F26" s="25"/>
      <c r="G26" s="78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5.25" customHeight="1">
      <c r="A27" s="37">
        <v>13030200</v>
      </c>
      <c r="B27" s="11" t="s">
        <v>36</v>
      </c>
      <c r="C27" s="24">
        <f t="shared" si="0"/>
        <v>30000</v>
      </c>
      <c r="D27" s="26">
        <v>30000</v>
      </c>
      <c r="E27" s="25"/>
      <c r="F27" s="25"/>
      <c r="G27" s="78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37">
        <v>14000000</v>
      </c>
      <c r="B28" s="11" t="s">
        <v>11</v>
      </c>
      <c r="C28" s="24">
        <f t="shared" si="0"/>
        <v>51359700</v>
      </c>
      <c r="D28" s="25">
        <f>D29</f>
        <v>51359700</v>
      </c>
      <c r="E28" s="25"/>
      <c r="F28" s="25"/>
      <c r="G28" s="78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3.75" customHeight="1">
      <c r="A29" s="37">
        <v>14040000</v>
      </c>
      <c r="B29" s="11" t="s">
        <v>37</v>
      </c>
      <c r="C29" s="24">
        <f t="shared" si="0"/>
        <v>51359700</v>
      </c>
      <c r="D29" s="25">
        <f>49909700+1450000</f>
        <v>51359700</v>
      </c>
      <c r="E29" s="25"/>
      <c r="F29" s="25"/>
      <c r="G29" s="78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37">
        <v>18000000</v>
      </c>
      <c r="B30" s="11" t="s">
        <v>143</v>
      </c>
      <c r="C30" s="24">
        <f t="shared" si="0"/>
        <v>152725500</v>
      </c>
      <c r="D30" s="25">
        <f>D31+D42+D45</f>
        <v>152725500</v>
      </c>
      <c r="E30" s="25"/>
      <c r="F30" s="25"/>
      <c r="G30" s="78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37" t="s">
        <v>38</v>
      </c>
      <c r="B31" s="11" t="s">
        <v>144</v>
      </c>
      <c r="C31" s="24">
        <f t="shared" si="0"/>
        <v>94050000</v>
      </c>
      <c r="D31" s="25">
        <f>D32+D33+D35+D36+D37+D38+D39+D40+D41</f>
        <v>94050000</v>
      </c>
      <c r="E31" s="25"/>
      <c r="F31" s="25"/>
      <c r="G31" s="78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47.25" customHeight="1">
      <c r="A32" s="37" t="s">
        <v>39</v>
      </c>
      <c r="B32" s="11" t="s">
        <v>41</v>
      </c>
      <c r="C32" s="24">
        <f t="shared" si="0"/>
        <v>94900</v>
      </c>
      <c r="D32" s="26">
        <v>94900</v>
      </c>
      <c r="E32" s="26"/>
      <c r="F32" s="26"/>
      <c r="G32" s="78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9.75" customHeight="1">
      <c r="A33" s="37" t="s">
        <v>40</v>
      </c>
      <c r="B33" s="11" t="s">
        <v>42</v>
      </c>
      <c r="C33" s="24">
        <f t="shared" si="0"/>
        <v>116000</v>
      </c>
      <c r="D33" s="26">
        <v>116000</v>
      </c>
      <c r="E33" s="26"/>
      <c r="F33" s="26"/>
      <c r="G33" s="78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7" customFormat="1" ht="60" customHeight="1" hidden="1">
      <c r="A34" s="38" t="s">
        <v>43</v>
      </c>
      <c r="B34" s="15" t="s">
        <v>45</v>
      </c>
      <c r="C34" s="28">
        <f t="shared" si="0"/>
        <v>0</v>
      </c>
      <c r="D34" s="27"/>
      <c r="E34" s="27"/>
      <c r="F34" s="27"/>
      <c r="G34" s="71"/>
      <c r="H34" s="16"/>
      <c r="I34" s="16"/>
      <c r="J34" s="16"/>
      <c r="K34" s="16"/>
      <c r="L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3" customFormat="1" ht="48" customHeight="1">
      <c r="A35" s="37" t="s">
        <v>44</v>
      </c>
      <c r="B35" s="11" t="s">
        <v>46</v>
      </c>
      <c r="C35" s="24">
        <f t="shared" si="0"/>
        <v>1389100</v>
      </c>
      <c r="D35" s="26">
        <v>1389100</v>
      </c>
      <c r="E35" s="26"/>
      <c r="F35" s="26"/>
      <c r="G35" s="78">
        <v>7</v>
      </c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37">
        <v>18010500</v>
      </c>
      <c r="B36" s="11" t="s">
        <v>47</v>
      </c>
      <c r="C36" s="24">
        <f t="shared" si="0"/>
        <v>17700000</v>
      </c>
      <c r="D36" s="25">
        <v>17700000</v>
      </c>
      <c r="E36" s="25"/>
      <c r="F36" s="25"/>
      <c r="G36" s="78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37">
        <v>18010600</v>
      </c>
      <c r="B37" s="11" t="s">
        <v>48</v>
      </c>
      <c r="C37" s="24">
        <f t="shared" si="0"/>
        <v>66000000</v>
      </c>
      <c r="D37" s="25">
        <v>66000000</v>
      </c>
      <c r="E37" s="25"/>
      <c r="F37" s="25"/>
      <c r="G37" s="78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37">
        <v>18010700</v>
      </c>
      <c r="B38" s="11" t="s">
        <v>49</v>
      </c>
      <c r="C38" s="24">
        <f t="shared" si="0"/>
        <v>1450000</v>
      </c>
      <c r="D38" s="25">
        <v>1450000</v>
      </c>
      <c r="E38" s="25"/>
      <c r="F38" s="25"/>
      <c r="G38" s="78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>
      <c r="A39" s="37">
        <v>18010900</v>
      </c>
      <c r="B39" s="11" t="s">
        <v>50</v>
      </c>
      <c r="C39" s="24">
        <f t="shared" si="0"/>
        <v>7300000</v>
      </c>
      <c r="D39" s="25">
        <v>7300000</v>
      </c>
      <c r="E39" s="25"/>
      <c r="F39" s="25"/>
      <c r="G39" s="78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7" customFormat="1" ht="15" customHeight="1" hidden="1">
      <c r="A40" s="38">
        <v>18011000</v>
      </c>
      <c r="B40" s="15" t="s">
        <v>51</v>
      </c>
      <c r="C40" s="28">
        <f t="shared" si="0"/>
        <v>0</v>
      </c>
      <c r="D40" s="27"/>
      <c r="E40" s="27"/>
      <c r="F40" s="27"/>
      <c r="G40" s="78"/>
      <c r="H40" s="16"/>
      <c r="I40" s="16"/>
      <c r="J40" s="16"/>
      <c r="K40" s="16"/>
      <c r="L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7" customFormat="1" ht="15" customHeight="1" hidden="1">
      <c r="A41" s="38">
        <v>18011100</v>
      </c>
      <c r="B41" s="15" t="s">
        <v>52</v>
      </c>
      <c r="C41" s="28">
        <f t="shared" si="0"/>
        <v>0</v>
      </c>
      <c r="D41" s="27"/>
      <c r="E41" s="27"/>
      <c r="F41" s="27"/>
      <c r="G41" s="78"/>
      <c r="H41" s="16"/>
      <c r="I41" s="16"/>
      <c r="J41" s="16"/>
      <c r="K41" s="16"/>
      <c r="L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3" customFormat="1" ht="15">
      <c r="A42" s="37">
        <v>18030000</v>
      </c>
      <c r="B42" s="11" t="s">
        <v>55</v>
      </c>
      <c r="C42" s="24">
        <f t="shared" si="0"/>
        <v>70000</v>
      </c>
      <c r="D42" s="26">
        <f>D43+D44</f>
        <v>70000</v>
      </c>
      <c r="E42" s="26"/>
      <c r="F42" s="26"/>
      <c r="G42" s="78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25" customHeight="1">
      <c r="A43" s="37">
        <v>18030100</v>
      </c>
      <c r="B43" s="11" t="s">
        <v>53</v>
      </c>
      <c r="C43" s="24">
        <f t="shared" si="0"/>
        <v>50000</v>
      </c>
      <c r="D43" s="25">
        <v>50000</v>
      </c>
      <c r="E43" s="25"/>
      <c r="F43" s="25"/>
      <c r="G43" s="78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.75" customHeight="1">
      <c r="A44" s="37">
        <v>18030200</v>
      </c>
      <c r="B44" s="11" t="s">
        <v>54</v>
      </c>
      <c r="C44" s="24">
        <f t="shared" si="0"/>
        <v>20000</v>
      </c>
      <c r="D44" s="25">
        <v>20000</v>
      </c>
      <c r="E44" s="25"/>
      <c r="F44" s="25"/>
      <c r="G44" s="78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37" t="s">
        <v>56</v>
      </c>
      <c r="B45" s="11" t="s">
        <v>57</v>
      </c>
      <c r="C45" s="24">
        <f>D45+E45</f>
        <v>58605500</v>
      </c>
      <c r="D45" s="25">
        <f>D46+D47+D48</f>
        <v>58605500</v>
      </c>
      <c r="E45" s="25"/>
      <c r="F45" s="25"/>
      <c r="G45" s="78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37" t="s">
        <v>58</v>
      </c>
      <c r="B46" s="11" t="s">
        <v>59</v>
      </c>
      <c r="C46" s="24">
        <f t="shared" si="0"/>
        <v>15600000</v>
      </c>
      <c r="D46" s="25">
        <v>15600000</v>
      </c>
      <c r="E46" s="25"/>
      <c r="F46" s="25"/>
      <c r="G46" s="78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37" t="s">
        <v>60</v>
      </c>
      <c r="B47" s="11" t="s">
        <v>61</v>
      </c>
      <c r="C47" s="24">
        <f t="shared" si="0"/>
        <v>43000000</v>
      </c>
      <c r="D47" s="25">
        <f>39400000+3600000</f>
        <v>43000000</v>
      </c>
      <c r="E47" s="25"/>
      <c r="F47" s="25"/>
      <c r="G47" s="78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60.75" customHeight="1">
      <c r="A48" s="37">
        <v>18050500</v>
      </c>
      <c r="B48" s="11" t="s">
        <v>150</v>
      </c>
      <c r="C48" s="24">
        <f t="shared" si="0"/>
        <v>5500</v>
      </c>
      <c r="D48" s="26">
        <v>5500</v>
      </c>
      <c r="E48" s="26"/>
      <c r="F48" s="26"/>
      <c r="G48" s="78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37">
        <v>19000000</v>
      </c>
      <c r="B49" s="11" t="s">
        <v>6</v>
      </c>
      <c r="C49" s="24">
        <f t="shared" si="0"/>
        <v>2197125</v>
      </c>
      <c r="D49" s="25">
        <f>D50</f>
        <v>2197125</v>
      </c>
      <c r="E49" s="25"/>
      <c r="F49" s="25"/>
      <c r="G49" s="78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37" t="s">
        <v>62</v>
      </c>
      <c r="B50" s="11" t="s">
        <v>63</v>
      </c>
      <c r="C50" s="24">
        <f t="shared" si="0"/>
        <v>2197125</v>
      </c>
      <c r="D50" s="26">
        <f>D51+D52+D53</f>
        <v>2197125</v>
      </c>
      <c r="E50" s="25"/>
      <c r="F50" s="25"/>
      <c r="G50" s="78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3.75" customHeight="1">
      <c r="A51" s="37" t="s">
        <v>64</v>
      </c>
      <c r="B51" s="11" t="s">
        <v>65</v>
      </c>
      <c r="C51" s="24">
        <f t="shared" si="0"/>
        <v>1535625</v>
      </c>
      <c r="D51" s="25">
        <v>1535625</v>
      </c>
      <c r="E51" s="25"/>
      <c r="F51" s="25"/>
      <c r="G51" s="78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0">
      <c r="A52" s="37">
        <v>19010200</v>
      </c>
      <c r="B52" s="11" t="s">
        <v>66</v>
      </c>
      <c r="C52" s="24">
        <f t="shared" si="0"/>
        <v>141750</v>
      </c>
      <c r="D52" s="25">
        <v>141750</v>
      </c>
      <c r="E52" s="25"/>
      <c r="F52" s="25"/>
      <c r="G52" s="78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48.75" customHeight="1">
      <c r="A53" s="37">
        <v>19010300</v>
      </c>
      <c r="B53" s="11" t="s">
        <v>67</v>
      </c>
      <c r="C53" s="24">
        <f t="shared" si="0"/>
        <v>519750</v>
      </c>
      <c r="D53" s="25">
        <v>519750</v>
      </c>
      <c r="E53" s="25"/>
      <c r="F53" s="25"/>
      <c r="G53" s="78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8" customFormat="1" ht="23.25" customHeight="1">
      <c r="A54" s="4">
        <v>20000000</v>
      </c>
      <c r="B54" s="5" t="s">
        <v>7</v>
      </c>
      <c r="C54" s="29">
        <f t="shared" si="0"/>
        <v>57395894.5</v>
      </c>
      <c r="D54" s="23">
        <f>D55+D62+D70+D80</f>
        <v>20905200</v>
      </c>
      <c r="E54" s="23">
        <f>E72+E79+E80+E76</f>
        <v>36490694.5</v>
      </c>
      <c r="F54" s="23">
        <f>F72+F79+F80+F76</f>
        <v>1407587.5</v>
      </c>
      <c r="G54" s="78"/>
      <c r="H54" s="2"/>
      <c r="I54" s="2"/>
      <c r="J54" s="2"/>
      <c r="K54" s="2"/>
      <c r="L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3" customFormat="1" ht="20.25" customHeight="1">
      <c r="A55" s="37">
        <v>21000000</v>
      </c>
      <c r="B55" s="11" t="s">
        <v>8</v>
      </c>
      <c r="C55" s="24">
        <f t="shared" si="0"/>
        <v>612200</v>
      </c>
      <c r="D55" s="25">
        <f>D56+D58</f>
        <v>612200</v>
      </c>
      <c r="E55" s="25"/>
      <c r="F55" s="25"/>
      <c r="G55" s="78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90.75" customHeight="1">
      <c r="A56" s="37" t="s">
        <v>68</v>
      </c>
      <c r="B56" s="11" t="s">
        <v>69</v>
      </c>
      <c r="C56" s="24">
        <f t="shared" si="0"/>
        <v>87200</v>
      </c>
      <c r="D56" s="26">
        <f>D57</f>
        <v>87200</v>
      </c>
      <c r="E56" s="25"/>
      <c r="F56" s="25"/>
      <c r="G56" s="78">
        <v>8</v>
      </c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47.25" customHeight="1">
      <c r="A57" s="37" t="s">
        <v>70</v>
      </c>
      <c r="B57" s="11" t="s">
        <v>71</v>
      </c>
      <c r="C57" s="24">
        <f t="shared" si="0"/>
        <v>87200</v>
      </c>
      <c r="D57" s="25">
        <v>87200</v>
      </c>
      <c r="E57" s="25"/>
      <c r="F57" s="25"/>
      <c r="G57" s="78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37" t="s">
        <v>72</v>
      </c>
      <c r="B58" s="11" t="s">
        <v>73</v>
      </c>
      <c r="C58" s="24">
        <f t="shared" si="0"/>
        <v>525000</v>
      </c>
      <c r="D58" s="25">
        <f>D61+D60+D59</f>
        <v>525000</v>
      </c>
      <c r="E58" s="25"/>
      <c r="F58" s="25"/>
      <c r="G58" s="78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37">
        <v>21080500</v>
      </c>
      <c r="B59" s="11" t="s">
        <v>77</v>
      </c>
      <c r="C59" s="24">
        <f t="shared" si="0"/>
        <v>120000</v>
      </c>
      <c r="D59" s="25">
        <v>120000</v>
      </c>
      <c r="E59" s="25"/>
      <c r="F59" s="25"/>
      <c r="G59" s="78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37">
        <v>21080900</v>
      </c>
      <c r="B60" s="11" t="s">
        <v>74</v>
      </c>
      <c r="C60" s="24">
        <f t="shared" si="0"/>
        <v>5000</v>
      </c>
      <c r="D60" s="25">
        <v>5000</v>
      </c>
      <c r="E60" s="25"/>
      <c r="F60" s="25"/>
      <c r="G60" s="78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37" t="s">
        <v>75</v>
      </c>
      <c r="B61" s="11" t="s">
        <v>76</v>
      </c>
      <c r="C61" s="24">
        <f t="shared" si="0"/>
        <v>400000</v>
      </c>
      <c r="D61" s="25">
        <v>400000</v>
      </c>
      <c r="E61" s="25"/>
      <c r="F61" s="25"/>
      <c r="G61" s="78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30">
      <c r="A62" s="37">
        <v>22000000</v>
      </c>
      <c r="B62" s="11" t="s">
        <v>9</v>
      </c>
      <c r="C62" s="24">
        <f>D62+E62</f>
        <v>18553600</v>
      </c>
      <c r="D62" s="25">
        <f>D65+D67+D63</f>
        <v>18553600</v>
      </c>
      <c r="E62" s="25"/>
      <c r="F62" s="25"/>
      <c r="G62" s="78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18" customHeight="1">
      <c r="A63" s="69" t="s">
        <v>172</v>
      </c>
      <c r="B63" s="11" t="s">
        <v>173</v>
      </c>
      <c r="C63" s="24">
        <f>C64</f>
        <v>4400000</v>
      </c>
      <c r="D63" s="26">
        <f>D64</f>
        <v>4400000</v>
      </c>
      <c r="E63" s="26"/>
      <c r="F63" s="26"/>
      <c r="G63" s="78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24" customHeight="1">
      <c r="A64" s="37">
        <v>22012500</v>
      </c>
      <c r="B64" s="11" t="s">
        <v>174</v>
      </c>
      <c r="C64" s="24">
        <f t="shared" si="0"/>
        <v>4400000</v>
      </c>
      <c r="D64" s="26">
        <v>4400000</v>
      </c>
      <c r="E64" s="26"/>
      <c r="F64" s="26"/>
      <c r="G64" s="78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33" customHeight="1">
      <c r="A65" s="37" t="s">
        <v>78</v>
      </c>
      <c r="B65" s="11" t="s">
        <v>79</v>
      </c>
      <c r="C65" s="24">
        <f t="shared" si="0"/>
        <v>11000000</v>
      </c>
      <c r="D65" s="25">
        <f>D66</f>
        <v>11000000</v>
      </c>
      <c r="E65" s="25"/>
      <c r="F65" s="25"/>
      <c r="G65" s="78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48.75" customHeight="1">
      <c r="A66" s="37" t="s">
        <v>80</v>
      </c>
      <c r="B66" s="11" t="s">
        <v>81</v>
      </c>
      <c r="C66" s="24">
        <f t="shared" si="0"/>
        <v>11000000</v>
      </c>
      <c r="D66" s="25">
        <v>11000000</v>
      </c>
      <c r="E66" s="25"/>
      <c r="F66" s="25"/>
      <c r="G66" s="78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15">
      <c r="A67" s="37" t="s">
        <v>82</v>
      </c>
      <c r="B67" s="11" t="s">
        <v>83</v>
      </c>
      <c r="C67" s="24">
        <f t="shared" si="0"/>
        <v>3153600</v>
      </c>
      <c r="D67" s="26">
        <f>D68+D69</f>
        <v>3153600</v>
      </c>
      <c r="E67" s="25"/>
      <c r="F67" s="25"/>
      <c r="G67" s="78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45" customHeight="1">
      <c r="A68" s="37" t="s">
        <v>84</v>
      </c>
      <c r="B68" s="11" t="s">
        <v>85</v>
      </c>
      <c r="C68" s="24">
        <f t="shared" si="0"/>
        <v>241600</v>
      </c>
      <c r="D68" s="25">
        <v>241600</v>
      </c>
      <c r="E68" s="25"/>
      <c r="F68" s="25"/>
      <c r="G68" s="78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45">
      <c r="A69" s="37" t="s">
        <v>86</v>
      </c>
      <c r="B69" s="11" t="s">
        <v>87</v>
      </c>
      <c r="C69" s="24">
        <f t="shared" si="0"/>
        <v>2912000</v>
      </c>
      <c r="D69" s="25">
        <f>118400+2793600</f>
        <v>2912000</v>
      </c>
      <c r="E69" s="25"/>
      <c r="F69" s="25"/>
      <c r="G69" s="78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15" customHeight="1">
      <c r="A70" s="37">
        <v>24000000</v>
      </c>
      <c r="B70" s="11" t="s">
        <v>12</v>
      </c>
      <c r="C70" s="24">
        <f t="shared" si="0"/>
        <v>3378760.5</v>
      </c>
      <c r="D70" s="25">
        <f>D71+D72</f>
        <v>1739400</v>
      </c>
      <c r="E70" s="25">
        <f>E72+E76+E79</f>
        <v>1639360.5</v>
      </c>
      <c r="F70" s="25">
        <f>F79</f>
        <v>1400000</v>
      </c>
      <c r="G70" s="78">
        <v>9</v>
      </c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8.75" customHeight="1">
      <c r="A71" s="37" t="s">
        <v>88</v>
      </c>
      <c r="B71" s="11" t="s">
        <v>89</v>
      </c>
      <c r="C71" s="24">
        <f t="shared" si="0"/>
        <v>2300</v>
      </c>
      <c r="D71" s="25">
        <v>2300</v>
      </c>
      <c r="E71" s="25"/>
      <c r="F71" s="25"/>
      <c r="G71" s="78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15">
      <c r="A72" s="37" t="s">
        <v>90</v>
      </c>
      <c r="B72" s="11" t="s">
        <v>73</v>
      </c>
      <c r="C72" s="24">
        <f t="shared" si="0"/>
        <v>1967100</v>
      </c>
      <c r="D72" s="25">
        <f>D73+D74+D75</f>
        <v>1737100</v>
      </c>
      <c r="E72" s="25">
        <f>E74+E75</f>
        <v>230000</v>
      </c>
      <c r="F72" s="25"/>
      <c r="G72" s="78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15">
      <c r="A73" s="37" t="s">
        <v>91</v>
      </c>
      <c r="B73" s="11" t="s">
        <v>73</v>
      </c>
      <c r="C73" s="24">
        <f t="shared" si="0"/>
        <v>1737100</v>
      </c>
      <c r="D73" s="25">
        <v>1737100</v>
      </c>
      <c r="E73" s="25"/>
      <c r="F73" s="25"/>
      <c r="G73" s="78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30">
      <c r="A74" s="37">
        <v>24061600</v>
      </c>
      <c r="B74" s="11" t="s">
        <v>92</v>
      </c>
      <c r="C74" s="24">
        <f t="shared" si="0"/>
        <v>150000</v>
      </c>
      <c r="D74" s="26"/>
      <c r="E74" s="26">
        <f>300000-150000</f>
        <v>150000</v>
      </c>
      <c r="F74" s="26"/>
      <c r="G74" s="78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8" customHeight="1">
      <c r="A75" s="37" t="s">
        <v>93</v>
      </c>
      <c r="B75" s="11" t="s">
        <v>94</v>
      </c>
      <c r="C75" s="24">
        <f t="shared" si="0"/>
        <v>80000</v>
      </c>
      <c r="D75" s="26"/>
      <c r="E75" s="26">
        <v>80000</v>
      </c>
      <c r="F75" s="26"/>
      <c r="G75" s="78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8.75" customHeight="1">
      <c r="A76" s="37" t="s">
        <v>95</v>
      </c>
      <c r="B76" s="11" t="s">
        <v>96</v>
      </c>
      <c r="C76" s="24">
        <f t="shared" si="0"/>
        <v>9360.5</v>
      </c>
      <c r="D76" s="26">
        <f>D78</f>
        <v>0</v>
      </c>
      <c r="E76" s="26">
        <f>E78+E77</f>
        <v>9360.5</v>
      </c>
      <c r="F76" s="26">
        <f>F77</f>
        <v>7587.5</v>
      </c>
      <c r="G76" s="78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30">
      <c r="A77" s="37">
        <v>24110600</v>
      </c>
      <c r="B77" s="11" t="s">
        <v>170</v>
      </c>
      <c r="C77" s="24">
        <f t="shared" si="0"/>
        <v>7587.5</v>
      </c>
      <c r="D77" s="26"/>
      <c r="E77" s="26">
        <v>7587.5</v>
      </c>
      <c r="F77" s="26">
        <f>E77</f>
        <v>7587.5</v>
      </c>
      <c r="G77" s="78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60" customHeight="1">
      <c r="A78" s="37" t="s">
        <v>97</v>
      </c>
      <c r="B78" s="11" t="s">
        <v>98</v>
      </c>
      <c r="C78" s="24">
        <f t="shared" si="0"/>
        <v>1773</v>
      </c>
      <c r="D78" s="25"/>
      <c r="E78" s="25">
        <v>1773</v>
      </c>
      <c r="F78" s="25"/>
      <c r="G78" s="78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30">
      <c r="A79" s="37">
        <v>24170000</v>
      </c>
      <c r="B79" s="11" t="s">
        <v>99</v>
      </c>
      <c r="C79" s="24">
        <f t="shared" si="0"/>
        <v>1400000</v>
      </c>
      <c r="D79" s="24"/>
      <c r="E79" s="24">
        <v>1400000</v>
      </c>
      <c r="F79" s="24">
        <v>1400000</v>
      </c>
      <c r="G79" s="78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5">
      <c r="A80" s="37">
        <v>25000000</v>
      </c>
      <c r="B80" s="11" t="s">
        <v>19</v>
      </c>
      <c r="C80" s="24">
        <f t="shared" si="0"/>
        <v>34851334</v>
      </c>
      <c r="D80" s="24"/>
      <c r="E80" s="24">
        <f>E81+E86</f>
        <v>34851334</v>
      </c>
      <c r="F80" s="24"/>
      <c r="G80" s="78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6" customHeight="1">
      <c r="A81" s="37" t="s">
        <v>100</v>
      </c>
      <c r="B81" s="11" t="s">
        <v>101</v>
      </c>
      <c r="C81" s="24">
        <f aca="true" t="shared" si="1" ref="C81:C133">D81+E81</f>
        <v>33124413</v>
      </c>
      <c r="D81" s="24"/>
      <c r="E81" s="24">
        <f>E82+E83+E84+E85</f>
        <v>33124413</v>
      </c>
      <c r="F81" s="24"/>
      <c r="G81" s="78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36.75" customHeight="1">
      <c r="A82" s="37" t="s">
        <v>102</v>
      </c>
      <c r="B82" s="11" t="s">
        <v>103</v>
      </c>
      <c r="C82" s="24">
        <f t="shared" si="1"/>
        <v>32276921</v>
      </c>
      <c r="D82" s="24"/>
      <c r="E82" s="24">
        <f>31972921+304000</f>
        <v>32276921</v>
      </c>
      <c r="F82" s="24"/>
      <c r="G82" s="78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>
      <c r="A83" s="37" t="s">
        <v>104</v>
      </c>
      <c r="B83" s="11" t="s">
        <v>105</v>
      </c>
      <c r="C83" s="24">
        <f t="shared" si="1"/>
        <v>785118</v>
      </c>
      <c r="D83" s="24"/>
      <c r="E83" s="24">
        <v>785118</v>
      </c>
      <c r="F83" s="24"/>
      <c r="G83" s="78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15" customHeight="1">
      <c r="A84" s="37" t="s">
        <v>106</v>
      </c>
      <c r="B84" s="11" t="s">
        <v>107</v>
      </c>
      <c r="C84" s="24">
        <f t="shared" si="1"/>
        <v>33820</v>
      </c>
      <c r="D84" s="24"/>
      <c r="E84" s="24">
        <v>33820</v>
      </c>
      <c r="F84" s="24"/>
      <c r="G84" s="78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0" customHeight="1">
      <c r="A85" s="37" t="s">
        <v>108</v>
      </c>
      <c r="B85" s="11" t="s">
        <v>109</v>
      </c>
      <c r="C85" s="24">
        <f t="shared" si="1"/>
        <v>28554</v>
      </c>
      <c r="D85" s="24"/>
      <c r="E85" s="24">
        <v>28554</v>
      </c>
      <c r="F85" s="24"/>
      <c r="G85" s="78">
        <v>10</v>
      </c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18" customHeight="1">
      <c r="A86" s="69" t="s">
        <v>110</v>
      </c>
      <c r="B86" s="68" t="s">
        <v>111</v>
      </c>
      <c r="C86" s="24">
        <f t="shared" si="1"/>
        <v>1726921</v>
      </c>
      <c r="D86" s="24"/>
      <c r="E86" s="24">
        <f>E88</f>
        <v>1726921</v>
      </c>
      <c r="F86" s="24"/>
      <c r="G86" s="78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7" customFormat="1" ht="24.75" customHeight="1" hidden="1">
      <c r="A87" s="38">
        <v>25020100</v>
      </c>
      <c r="B87" s="15" t="s">
        <v>112</v>
      </c>
      <c r="C87" s="28">
        <f t="shared" si="1"/>
        <v>0</v>
      </c>
      <c r="D87" s="28"/>
      <c r="E87" s="28"/>
      <c r="F87" s="28"/>
      <c r="G87" s="78"/>
      <c r="H87" s="16"/>
      <c r="I87" s="16"/>
      <c r="J87" s="16"/>
      <c r="K87" s="16"/>
      <c r="L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s="13" customFormat="1" ht="103.5" customHeight="1">
      <c r="A88" s="37" t="s">
        <v>113</v>
      </c>
      <c r="B88" s="11" t="s">
        <v>114</v>
      </c>
      <c r="C88" s="24">
        <f t="shared" si="1"/>
        <v>1726921</v>
      </c>
      <c r="D88" s="24"/>
      <c r="E88" s="24">
        <v>1726921</v>
      </c>
      <c r="F88" s="24"/>
      <c r="G88" s="78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8" customFormat="1" ht="14.25">
      <c r="A89" s="4">
        <v>30000000</v>
      </c>
      <c r="B89" s="5" t="s">
        <v>13</v>
      </c>
      <c r="C89" s="29">
        <f t="shared" si="1"/>
        <v>7029800</v>
      </c>
      <c r="D89" s="29">
        <f>D90</f>
        <v>29800</v>
      </c>
      <c r="E89" s="29">
        <f>E94+E95</f>
        <v>7000000</v>
      </c>
      <c r="F89" s="29">
        <f>F94+F95</f>
        <v>7000000</v>
      </c>
      <c r="G89" s="78"/>
      <c r="H89" s="2"/>
      <c r="I89" s="2"/>
      <c r="J89" s="2"/>
      <c r="K89" s="2"/>
      <c r="L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13" customFormat="1" ht="15">
      <c r="A90" s="37">
        <v>31000000</v>
      </c>
      <c r="B90" s="11" t="s">
        <v>14</v>
      </c>
      <c r="C90" s="24">
        <f t="shared" si="1"/>
        <v>2029800</v>
      </c>
      <c r="D90" s="25">
        <f>D91+D93</f>
        <v>29800</v>
      </c>
      <c r="E90" s="25">
        <f>E94</f>
        <v>2000000</v>
      </c>
      <c r="F90" s="25">
        <f>F94</f>
        <v>2000000</v>
      </c>
      <c r="G90" s="78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64.5" customHeight="1">
      <c r="A91" s="37" t="s">
        <v>115</v>
      </c>
      <c r="B91" s="11" t="s">
        <v>116</v>
      </c>
      <c r="C91" s="24">
        <f t="shared" si="1"/>
        <v>25000</v>
      </c>
      <c r="D91" s="25">
        <f>D92</f>
        <v>25000</v>
      </c>
      <c r="E91" s="25"/>
      <c r="F91" s="25"/>
      <c r="G91" s="78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57.75" customHeight="1">
      <c r="A92" s="37" t="s">
        <v>117</v>
      </c>
      <c r="B92" s="11" t="s">
        <v>118</v>
      </c>
      <c r="C92" s="24">
        <f t="shared" si="1"/>
        <v>25000</v>
      </c>
      <c r="D92" s="25">
        <v>25000</v>
      </c>
      <c r="E92" s="25"/>
      <c r="F92" s="25"/>
      <c r="G92" s="78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30">
      <c r="A93" s="37" t="s">
        <v>119</v>
      </c>
      <c r="B93" s="11" t="s">
        <v>120</v>
      </c>
      <c r="C93" s="24">
        <f t="shared" si="1"/>
        <v>4800</v>
      </c>
      <c r="D93" s="25">
        <v>4800</v>
      </c>
      <c r="E93" s="25"/>
      <c r="F93" s="25"/>
      <c r="G93" s="78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45">
      <c r="A94" s="37" t="s">
        <v>121</v>
      </c>
      <c r="B94" s="11" t="s">
        <v>122</v>
      </c>
      <c r="C94" s="24">
        <f t="shared" si="1"/>
        <v>2000000</v>
      </c>
      <c r="D94" s="26"/>
      <c r="E94" s="26">
        <v>2000000</v>
      </c>
      <c r="F94" s="26">
        <v>2000000</v>
      </c>
      <c r="G94" s="78">
        <v>11</v>
      </c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18" customHeight="1">
      <c r="A95" s="37">
        <v>33000000</v>
      </c>
      <c r="B95" s="70" t="s">
        <v>151</v>
      </c>
      <c r="C95" s="24">
        <f t="shared" si="1"/>
        <v>5000000</v>
      </c>
      <c r="D95" s="25"/>
      <c r="E95" s="25">
        <f>E96</f>
        <v>5000000</v>
      </c>
      <c r="F95" s="25">
        <f>F96</f>
        <v>5000000</v>
      </c>
      <c r="G95" s="78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15">
      <c r="A96" s="37" t="s">
        <v>123</v>
      </c>
      <c r="B96" s="11" t="s">
        <v>124</v>
      </c>
      <c r="C96" s="24">
        <f t="shared" si="1"/>
        <v>5000000</v>
      </c>
      <c r="D96" s="26"/>
      <c r="E96" s="26">
        <f>E97</f>
        <v>5000000</v>
      </c>
      <c r="F96" s="26">
        <f>F97</f>
        <v>5000000</v>
      </c>
      <c r="G96" s="78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63" customHeight="1">
      <c r="A97" s="37" t="s">
        <v>125</v>
      </c>
      <c r="B97" s="11" t="s">
        <v>126</v>
      </c>
      <c r="C97" s="24">
        <f t="shared" si="1"/>
        <v>5000000</v>
      </c>
      <c r="D97" s="25"/>
      <c r="E97" s="25">
        <v>5000000</v>
      </c>
      <c r="F97" s="25">
        <v>5000000</v>
      </c>
      <c r="G97" s="78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56" customFormat="1" ht="14.25">
      <c r="A98" s="53">
        <v>40000000</v>
      </c>
      <c r="B98" s="54" t="s">
        <v>2</v>
      </c>
      <c r="C98" s="29">
        <f aca="true" t="shared" si="2" ref="C98:F99">C99</f>
        <v>907002679.18</v>
      </c>
      <c r="D98" s="23">
        <f t="shared" si="2"/>
        <v>861787768</v>
      </c>
      <c r="E98" s="23">
        <f t="shared" si="2"/>
        <v>45214911.18</v>
      </c>
      <c r="F98" s="23">
        <f t="shared" si="2"/>
        <v>454148.18</v>
      </c>
      <c r="G98" s="78"/>
      <c r="H98" s="55"/>
      <c r="I98" s="55"/>
      <c r="J98" s="55"/>
      <c r="K98" s="55"/>
      <c r="L98" s="55"/>
      <c r="IK98" s="55"/>
      <c r="IL98" s="55"/>
      <c r="IM98" s="55"/>
      <c r="IN98" s="55"/>
      <c r="IO98" s="55"/>
      <c r="IP98" s="55"/>
      <c r="IQ98" s="55"/>
      <c r="IR98" s="55"/>
      <c r="IS98" s="55"/>
    </row>
    <row r="99" spans="1:253" s="59" customFormat="1" ht="14.25">
      <c r="A99" s="53">
        <v>41000000</v>
      </c>
      <c r="B99" s="57" t="s">
        <v>20</v>
      </c>
      <c r="C99" s="29">
        <f t="shared" si="2"/>
        <v>907002679.18</v>
      </c>
      <c r="D99" s="23">
        <f t="shared" si="2"/>
        <v>861787768</v>
      </c>
      <c r="E99" s="23">
        <f t="shared" si="2"/>
        <v>45214911.18</v>
      </c>
      <c r="F99" s="23">
        <f t="shared" si="2"/>
        <v>454148.18</v>
      </c>
      <c r="G99" s="78"/>
      <c r="H99" s="58"/>
      <c r="I99" s="58"/>
      <c r="J99" s="58"/>
      <c r="K99" s="58"/>
      <c r="L99" s="58"/>
      <c r="IK99" s="58"/>
      <c r="IL99" s="58"/>
      <c r="IM99" s="58"/>
      <c r="IN99" s="58"/>
      <c r="IO99" s="58"/>
      <c r="IP99" s="58"/>
      <c r="IQ99" s="58"/>
      <c r="IR99" s="58"/>
      <c r="IS99" s="58"/>
    </row>
    <row r="100" spans="1:253" s="59" customFormat="1" ht="14.25">
      <c r="A100" s="53">
        <v>41030000</v>
      </c>
      <c r="B100" s="57" t="s">
        <v>21</v>
      </c>
      <c r="C100" s="29">
        <f t="shared" si="1"/>
        <v>907002679.18</v>
      </c>
      <c r="D100" s="23">
        <f>D102+D103+D104+D108+D109+D110+D112+D126+D101+D130+D127+D111+D129</f>
        <v>861787768</v>
      </c>
      <c r="E100" s="23">
        <f>E112+E128</f>
        <v>45214911.18</v>
      </c>
      <c r="F100" s="23">
        <f>F112</f>
        <v>454148.18</v>
      </c>
      <c r="G100" s="78"/>
      <c r="H100" s="58"/>
      <c r="I100" s="58"/>
      <c r="J100" s="58"/>
      <c r="K100" s="58"/>
      <c r="L100" s="58"/>
      <c r="IK100" s="58"/>
      <c r="IL100" s="58"/>
      <c r="IM100" s="58"/>
      <c r="IN100" s="58"/>
      <c r="IO100" s="58"/>
      <c r="IP100" s="58"/>
      <c r="IQ100" s="58"/>
      <c r="IR100" s="58"/>
      <c r="IS100" s="58"/>
    </row>
    <row r="101" spans="1:253" s="13" customFormat="1" ht="45.75" customHeight="1">
      <c r="A101" s="37">
        <v>41030300</v>
      </c>
      <c r="B101" s="11" t="s">
        <v>152</v>
      </c>
      <c r="C101" s="24">
        <f t="shared" si="1"/>
        <v>87500</v>
      </c>
      <c r="D101" s="25">
        <f>42500+5000+30000+10000</f>
        <v>87500</v>
      </c>
      <c r="E101" s="25"/>
      <c r="F101" s="25"/>
      <c r="G101" s="78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75.75" customHeight="1">
      <c r="A102" s="37">
        <v>41030600</v>
      </c>
      <c r="B102" s="11" t="s">
        <v>145</v>
      </c>
      <c r="C102" s="24">
        <f t="shared" si="1"/>
        <v>227906500</v>
      </c>
      <c r="D102" s="25">
        <v>227906500</v>
      </c>
      <c r="E102" s="25"/>
      <c r="F102" s="25"/>
      <c r="G102" s="78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13" customFormat="1" ht="94.5" customHeight="1">
      <c r="A103" s="37">
        <v>41030800</v>
      </c>
      <c r="B103" s="11" t="s">
        <v>130</v>
      </c>
      <c r="C103" s="24">
        <f t="shared" si="1"/>
        <v>214796500</v>
      </c>
      <c r="D103" s="25">
        <f>97298700+117497800</f>
        <v>214796500</v>
      </c>
      <c r="E103" s="25"/>
      <c r="F103" s="25"/>
      <c r="G103" s="78"/>
      <c r="H103" s="12"/>
      <c r="I103" s="12"/>
      <c r="J103" s="12"/>
      <c r="K103" s="12"/>
      <c r="L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13" customFormat="1" ht="204.75" customHeight="1">
      <c r="A104" s="37">
        <v>41030900</v>
      </c>
      <c r="B104" s="11" t="s">
        <v>131</v>
      </c>
      <c r="C104" s="24">
        <f t="shared" si="1"/>
        <v>16318600</v>
      </c>
      <c r="D104" s="25">
        <f>D105+D106+D107</f>
        <v>16318600</v>
      </c>
      <c r="E104" s="25"/>
      <c r="F104" s="25"/>
      <c r="G104" s="78">
        <v>12</v>
      </c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13" customFormat="1" ht="16.5" customHeight="1">
      <c r="A105" s="74"/>
      <c r="B105" s="11" t="s">
        <v>134</v>
      </c>
      <c r="C105" s="24">
        <f t="shared" si="1"/>
        <v>14001500</v>
      </c>
      <c r="D105" s="25">
        <v>14001500</v>
      </c>
      <c r="E105" s="25"/>
      <c r="F105" s="25"/>
      <c r="G105" s="78"/>
      <c r="H105" s="12"/>
      <c r="I105" s="12"/>
      <c r="J105" s="12"/>
      <c r="K105" s="12"/>
      <c r="L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3" customFormat="1" ht="15">
      <c r="A106" s="75"/>
      <c r="B106" s="11" t="s">
        <v>132</v>
      </c>
      <c r="C106" s="24">
        <f t="shared" si="1"/>
        <v>1723700</v>
      </c>
      <c r="D106" s="25">
        <f>1886000-162300</f>
        <v>1723700</v>
      </c>
      <c r="E106" s="25"/>
      <c r="F106" s="25"/>
      <c r="G106" s="78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15">
      <c r="A107" s="76"/>
      <c r="B107" s="11" t="s">
        <v>133</v>
      </c>
      <c r="C107" s="24">
        <f t="shared" si="1"/>
        <v>593400</v>
      </c>
      <c r="D107" s="25">
        <f>561200+32200</f>
        <v>593400</v>
      </c>
      <c r="E107" s="25"/>
      <c r="F107" s="25"/>
      <c r="G107" s="78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54.75" customHeight="1">
      <c r="A108" s="37">
        <v>41031000</v>
      </c>
      <c r="B108" s="11" t="s">
        <v>135</v>
      </c>
      <c r="C108" s="24">
        <f t="shared" si="1"/>
        <v>97900</v>
      </c>
      <c r="D108" s="25">
        <v>97900</v>
      </c>
      <c r="E108" s="25"/>
      <c r="F108" s="25"/>
      <c r="G108" s="78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30">
      <c r="A109" s="37">
        <v>41033900</v>
      </c>
      <c r="B109" s="11" t="s">
        <v>137</v>
      </c>
      <c r="C109" s="24">
        <f t="shared" si="1"/>
        <v>183589200</v>
      </c>
      <c r="D109" s="25">
        <f>176983700+6605500</f>
        <v>183589200</v>
      </c>
      <c r="E109" s="25"/>
      <c r="F109" s="25"/>
      <c r="G109" s="78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30">
      <c r="A110" s="37">
        <v>41034200</v>
      </c>
      <c r="B110" s="11" t="s">
        <v>138</v>
      </c>
      <c r="C110" s="24">
        <f t="shared" si="1"/>
        <v>182271300</v>
      </c>
      <c r="D110" s="25">
        <f>176732700+5538600</f>
        <v>182271300</v>
      </c>
      <c r="E110" s="25"/>
      <c r="F110" s="25"/>
      <c r="G110" s="78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45">
      <c r="A111" s="37">
        <v>41034500</v>
      </c>
      <c r="B111" s="11" t="s">
        <v>171</v>
      </c>
      <c r="C111" s="24">
        <f t="shared" si="1"/>
        <v>21000000</v>
      </c>
      <c r="D111" s="26">
        <f>11000000+10000000</f>
        <v>21000000</v>
      </c>
      <c r="E111" s="26"/>
      <c r="F111" s="26"/>
      <c r="G111" s="72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15">
      <c r="A112" s="88">
        <v>41035000</v>
      </c>
      <c r="B112" s="11" t="s">
        <v>136</v>
      </c>
      <c r="C112" s="24">
        <f>D112+E112</f>
        <v>8083919.18</v>
      </c>
      <c r="D112" s="25">
        <f>D113+D114+D115+D116+D117+D118+D119+D120+D121+D122+D125</f>
        <v>7629758</v>
      </c>
      <c r="E112" s="25">
        <f>E123+E125+E124</f>
        <v>454161.18</v>
      </c>
      <c r="F112" s="25">
        <f>F123+F125</f>
        <v>454148.18</v>
      </c>
      <c r="G112" s="78">
        <v>13</v>
      </c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47.25" customHeight="1">
      <c r="A113" s="89"/>
      <c r="B113" s="11" t="s">
        <v>147</v>
      </c>
      <c r="C113" s="24">
        <f t="shared" si="1"/>
        <v>199377</v>
      </c>
      <c r="D113" s="25">
        <v>199377</v>
      </c>
      <c r="E113" s="25"/>
      <c r="F113" s="25"/>
      <c r="G113" s="78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51" customHeight="1">
      <c r="A114" s="89"/>
      <c r="B114" s="11" t="s">
        <v>148</v>
      </c>
      <c r="C114" s="24">
        <f t="shared" si="1"/>
        <v>528579</v>
      </c>
      <c r="D114" s="25">
        <v>528579</v>
      </c>
      <c r="E114" s="25"/>
      <c r="F114" s="25"/>
      <c r="G114" s="78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27" customHeight="1">
      <c r="A115" s="89"/>
      <c r="B115" s="11" t="s">
        <v>159</v>
      </c>
      <c r="C115" s="24">
        <f t="shared" si="1"/>
        <v>5253400</v>
      </c>
      <c r="D115" s="25">
        <v>5253400</v>
      </c>
      <c r="E115" s="25"/>
      <c r="F115" s="25"/>
      <c r="G115" s="78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59.25" customHeight="1">
      <c r="A116" s="89"/>
      <c r="B116" s="11" t="s">
        <v>153</v>
      </c>
      <c r="C116" s="24">
        <f t="shared" si="1"/>
        <v>144000</v>
      </c>
      <c r="D116" s="25">
        <v>144000</v>
      </c>
      <c r="E116" s="25"/>
      <c r="F116" s="25"/>
      <c r="G116" s="78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17.25" customHeight="1">
      <c r="A117" s="89"/>
      <c r="B117" s="11" t="s">
        <v>154</v>
      </c>
      <c r="C117" s="24">
        <f t="shared" si="1"/>
        <v>4312</v>
      </c>
      <c r="D117" s="25">
        <v>4312</v>
      </c>
      <c r="E117" s="25"/>
      <c r="F117" s="25"/>
      <c r="G117" s="78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27" customHeight="1">
      <c r="A118" s="89"/>
      <c r="B118" s="11" t="s">
        <v>155</v>
      </c>
      <c r="C118" s="24">
        <f t="shared" si="1"/>
        <v>382700</v>
      </c>
      <c r="D118" s="25">
        <v>382700</v>
      </c>
      <c r="E118" s="25"/>
      <c r="F118" s="25"/>
      <c r="G118" s="78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8" customHeight="1">
      <c r="A119" s="89"/>
      <c r="B119" s="11" t="s">
        <v>156</v>
      </c>
      <c r="C119" s="24">
        <f t="shared" si="1"/>
        <v>172000</v>
      </c>
      <c r="D119" s="25">
        <v>172000</v>
      </c>
      <c r="E119" s="25"/>
      <c r="F119" s="25"/>
      <c r="G119" s="78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27" customHeight="1">
      <c r="A120" s="89"/>
      <c r="B120" s="11" t="s">
        <v>157</v>
      </c>
      <c r="C120" s="24">
        <f t="shared" si="1"/>
        <v>51200</v>
      </c>
      <c r="D120" s="25">
        <v>51200</v>
      </c>
      <c r="E120" s="25"/>
      <c r="F120" s="25"/>
      <c r="G120" s="78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45" customHeight="1">
      <c r="A121" s="89"/>
      <c r="B121" s="11" t="s">
        <v>158</v>
      </c>
      <c r="C121" s="24">
        <f t="shared" si="1"/>
        <v>144190</v>
      </c>
      <c r="D121" s="25">
        <v>144190</v>
      </c>
      <c r="E121" s="25"/>
      <c r="F121" s="25"/>
      <c r="G121" s="78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63.75" customHeight="1">
      <c r="A122" s="89"/>
      <c r="B122" s="11" t="s">
        <v>162</v>
      </c>
      <c r="C122" s="24">
        <f t="shared" si="1"/>
        <v>685000</v>
      </c>
      <c r="D122" s="26">
        <v>685000</v>
      </c>
      <c r="E122" s="25"/>
      <c r="F122" s="25"/>
      <c r="G122" s="78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18.75" customHeight="1">
      <c r="A123" s="89"/>
      <c r="B123" s="11" t="s">
        <v>160</v>
      </c>
      <c r="C123" s="24">
        <f t="shared" si="1"/>
        <v>422148.18</v>
      </c>
      <c r="D123" s="25"/>
      <c r="E123" s="26">
        <v>422148.18</v>
      </c>
      <c r="F123" s="26">
        <v>422148.18</v>
      </c>
      <c r="G123" s="78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15.75" customHeight="1">
      <c r="A124" s="89"/>
      <c r="B124" s="11" t="s">
        <v>164</v>
      </c>
      <c r="C124" s="24">
        <f>D124+E124</f>
        <v>13</v>
      </c>
      <c r="D124" s="25"/>
      <c r="E124" s="26">
        <v>13</v>
      </c>
      <c r="F124" s="26"/>
      <c r="G124" s="78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30">
      <c r="A125" s="90"/>
      <c r="B125" s="11" t="s">
        <v>163</v>
      </c>
      <c r="C125" s="24">
        <f t="shared" si="1"/>
        <v>97000</v>
      </c>
      <c r="D125" s="26">
        <f>45000+20000</f>
        <v>65000</v>
      </c>
      <c r="E125" s="26">
        <f>15000+10000+7000</f>
        <v>32000</v>
      </c>
      <c r="F125" s="26">
        <f>E125</f>
        <v>32000</v>
      </c>
      <c r="G125" s="78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102.75" customHeight="1">
      <c r="A126" s="37">
        <v>41035800</v>
      </c>
      <c r="B126" s="11" t="s">
        <v>149</v>
      </c>
      <c r="C126" s="24">
        <f t="shared" si="1"/>
        <v>1545200</v>
      </c>
      <c r="D126" s="25">
        <v>1545200</v>
      </c>
      <c r="E126" s="25"/>
      <c r="F126" s="25"/>
      <c r="G126" s="78">
        <v>14</v>
      </c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98.25" customHeight="1">
      <c r="A127" s="37">
        <v>41036100</v>
      </c>
      <c r="B127" s="11" t="s">
        <v>169</v>
      </c>
      <c r="C127" s="24">
        <f t="shared" si="1"/>
        <v>1851630</v>
      </c>
      <c r="D127" s="26">
        <v>1851630</v>
      </c>
      <c r="E127" s="26"/>
      <c r="F127" s="26"/>
      <c r="G127" s="78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203.25" customHeight="1">
      <c r="A128" s="37">
        <v>41036600</v>
      </c>
      <c r="B128" s="11" t="s">
        <v>168</v>
      </c>
      <c r="C128" s="24">
        <f>E128</f>
        <v>44760750</v>
      </c>
      <c r="D128" s="26"/>
      <c r="E128" s="26">
        <v>44760750</v>
      </c>
      <c r="F128" s="26"/>
      <c r="G128" s="78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8" customHeight="1">
      <c r="A129" s="37">
        <v>41037000</v>
      </c>
      <c r="B129" s="11" t="s">
        <v>180</v>
      </c>
      <c r="C129" s="24">
        <f t="shared" si="1"/>
        <v>2893680</v>
      </c>
      <c r="D129" s="26">
        <v>2893680</v>
      </c>
      <c r="E129" s="26"/>
      <c r="F129" s="26"/>
      <c r="G129" s="73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63.75" customHeight="1">
      <c r="A130" s="37">
        <v>41039700</v>
      </c>
      <c r="B130" s="11" t="s">
        <v>161</v>
      </c>
      <c r="C130" s="24">
        <f t="shared" si="1"/>
        <v>1800000</v>
      </c>
      <c r="D130" s="26">
        <v>1800000</v>
      </c>
      <c r="E130" s="25"/>
      <c r="F130" s="25"/>
      <c r="G130" s="84">
        <v>15</v>
      </c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8" customFormat="1" ht="15">
      <c r="A131" s="4">
        <v>50000000</v>
      </c>
      <c r="B131" s="5" t="s">
        <v>10</v>
      </c>
      <c r="C131" s="29">
        <f t="shared" si="1"/>
        <v>910230</v>
      </c>
      <c r="D131" s="25"/>
      <c r="E131" s="23">
        <f>E132</f>
        <v>910230</v>
      </c>
      <c r="F131" s="30"/>
      <c r="G131" s="84"/>
      <c r="H131" s="2"/>
      <c r="I131" s="2"/>
      <c r="J131" s="2"/>
      <c r="K131" s="2"/>
      <c r="L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8" customFormat="1" ht="18.75" customHeight="1">
      <c r="A132" s="4" t="s">
        <v>127</v>
      </c>
      <c r="B132" s="5" t="s">
        <v>128</v>
      </c>
      <c r="C132" s="41">
        <f t="shared" si="1"/>
        <v>910230</v>
      </c>
      <c r="D132" s="42"/>
      <c r="E132" s="43">
        <f>E133</f>
        <v>910230</v>
      </c>
      <c r="F132" s="42"/>
      <c r="G132" s="84"/>
      <c r="H132" s="2"/>
      <c r="I132" s="2"/>
      <c r="J132" s="2"/>
      <c r="K132" s="2"/>
      <c r="L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8" customFormat="1" ht="63" customHeight="1">
      <c r="A133" s="37">
        <v>50110000</v>
      </c>
      <c r="B133" s="34" t="s">
        <v>129</v>
      </c>
      <c r="C133" s="39">
        <f t="shared" si="1"/>
        <v>910230</v>
      </c>
      <c r="D133" s="40"/>
      <c r="E133" s="40">
        <v>910230</v>
      </c>
      <c r="F133" s="40"/>
      <c r="G133" s="84"/>
      <c r="H133" s="2"/>
      <c r="I133" s="2"/>
      <c r="J133" s="2"/>
      <c r="K133" s="2"/>
      <c r="L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50" customFormat="1" ht="15.75">
      <c r="A134" s="45"/>
      <c r="B134" s="46" t="s">
        <v>22</v>
      </c>
      <c r="C134" s="47">
        <f>C12+C54+C89+C131+C98</f>
        <v>1532719638.6799998</v>
      </c>
      <c r="D134" s="48">
        <f>D12+D54+D89+D98</f>
        <v>1443103803</v>
      </c>
      <c r="E134" s="48">
        <f>E12+E54+E89+E132+E98</f>
        <v>89615835.68</v>
      </c>
      <c r="F134" s="48">
        <f>F12+F54+F89+F98</f>
        <v>8861735.68</v>
      </c>
      <c r="G134" s="84"/>
      <c r="H134" s="49"/>
      <c r="I134" s="49"/>
      <c r="J134" s="49"/>
      <c r="K134" s="49"/>
      <c r="L134" s="49"/>
      <c r="IK134" s="49"/>
      <c r="IL134" s="49"/>
      <c r="IM134" s="49"/>
      <c r="IN134" s="49"/>
      <c r="IO134" s="49"/>
      <c r="IP134" s="49"/>
      <c r="IQ134" s="49"/>
      <c r="IR134" s="49"/>
      <c r="IS134" s="49"/>
    </row>
    <row r="135" spans="1:253" s="50" customFormat="1" ht="15.75">
      <c r="A135" s="62"/>
      <c r="B135" s="63"/>
      <c r="C135" s="64"/>
      <c r="D135" s="65"/>
      <c r="E135" s="65"/>
      <c r="F135" s="65"/>
      <c r="G135" s="84"/>
      <c r="H135" s="49"/>
      <c r="I135" s="49"/>
      <c r="J135" s="49"/>
      <c r="K135" s="49"/>
      <c r="L135" s="49"/>
      <c r="IK135" s="49"/>
      <c r="IL135" s="49"/>
      <c r="IM135" s="49"/>
      <c r="IN135" s="49"/>
      <c r="IO135" s="49"/>
      <c r="IP135" s="49"/>
      <c r="IQ135" s="49"/>
      <c r="IR135" s="49"/>
      <c r="IS135" s="49"/>
    </row>
    <row r="136" spans="1:253" s="50" customFormat="1" ht="15.75" hidden="1">
      <c r="A136" s="62"/>
      <c r="B136" s="63"/>
      <c r="C136" s="64"/>
      <c r="D136" s="65"/>
      <c r="E136" s="65"/>
      <c r="F136" s="65"/>
      <c r="G136" s="84"/>
      <c r="H136" s="49"/>
      <c r="I136" s="49"/>
      <c r="J136" s="49"/>
      <c r="K136" s="49"/>
      <c r="L136" s="49"/>
      <c r="IK136" s="49"/>
      <c r="IL136" s="49"/>
      <c r="IM136" s="49"/>
      <c r="IN136" s="49"/>
      <c r="IO136" s="49"/>
      <c r="IP136" s="49"/>
      <c r="IQ136" s="49"/>
      <c r="IR136" s="49"/>
      <c r="IS136" s="49"/>
    </row>
    <row r="137" spans="1:253" s="50" customFormat="1" ht="15.75" hidden="1">
      <c r="A137" s="62"/>
      <c r="B137" s="63"/>
      <c r="C137" s="64"/>
      <c r="D137" s="65"/>
      <c r="E137" s="65"/>
      <c r="F137" s="65"/>
      <c r="G137" s="84"/>
      <c r="H137" s="49"/>
      <c r="I137" s="49"/>
      <c r="J137" s="49"/>
      <c r="K137" s="49"/>
      <c r="L137" s="49"/>
      <c r="IK137" s="49"/>
      <c r="IL137" s="49"/>
      <c r="IM137" s="49"/>
      <c r="IN137" s="49"/>
      <c r="IO137" s="49"/>
      <c r="IP137" s="49"/>
      <c r="IQ137" s="49"/>
      <c r="IR137" s="49"/>
      <c r="IS137" s="49"/>
    </row>
    <row r="138" spans="1:253" s="50" customFormat="1" ht="15.75">
      <c r="A138" s="62"/>
      <c r="B138" s="63"/>
      <c r="C138" s="64"/>
      <c r="D138" s="65"/>
      <c r="E138" s="65"/>
      <c r="F138" s="65"/>
      <c r="G138" s="84"/>
      <c r="H138" s="49"/>
      <c r="I138" s="49"/>
      <c r="J138" s="49"/>
      <c r="K138" s="49"/>
      <c r="L138" s="49"/>
      <c r="IK138" s="49"/>
      <c r="IL138" s="49"/>
      <c r="IM138" s="49"/>
      <c r="IN138" s="49"/>
      <c r="IO138" s="49"/>
      <c r="IP138" s="49"/>
      <c r="IQ138" s="49"/>
      <c r="IR138" s="49"/>
      <c r="IS138" s="49"/>
    </row>
    <row r="139" spans="1:253" s="50" customFormat="1" ht="15.75">
      <c r="A139" s="62"/>
      <c r="B139" s="63"/>
      <c r="C139" s="64"/>
      <c r="D139" s="65"/>
      <c r="E139" s="65"/>
      <c r="F139" s="65"/>
      <c r="G139" s="84"/>
      <c r="H139" s="49"/>
      <c r="I139" s="49"/>
      <c r="J139" s="49"/>
      <c r="K139" s="49"/>
      <c r="L139" s="49"/>
      <c r="IK139" s="49"/>
      <c r="IL139" s="49"/>
      <c r="IM139" s="49"/>
      <c r="IN139" s="49"/>
      <c r="IO139" s="49"/>
      <c r="IP139" s="49"/>
      <c r="IQ139" s="49"/>
      <c r="IR139" s="49"/>
      <c r="IS139" s="49"/>
    </row>
    <row r="140" spans="1:253" s="50" customFormat="1" ht="15.75">
      <c r="A140" s="62"/>
      <c r="B140" s="63"/>
      <c r="C140" s="64"/>
      <c r="D140" s="65"/>
      <c r="E140" s="65"/>
      <c r="F140" s="65"/>
      <c r="G140" s="84"/>
      <c r="H140" s="49"/>
      <c r="I140" s="49"/>
      <c r="J140" s="49"/>
      <c r="K140" s="49"/>
      <c r="L140" s="49"/>
      <c r="IK140" s="49"/>
      <c r="IL140" s="49"/>
      <c r="IM140" s="49"/>
      <c r="IN140" s="49"/>
      <c r="IO140" s="49"/>
      <c r="IP140" s="49"/>
      <c r="IQ140" s="49"/>
      <c r="IR140" s="49"/>
      <c r="IS140" s="49"/>
    </row>
    <row r="141" spans="3:7" ht="16.5" customHeight="1">
      <c r="C141" s="18"/>
      <c r="D141" s="18"/>
      <c r="G141" s="84"/>
    </row>
    <row r="142" spans="1:253" s="44" customFormat="1" ht="20.25" hidden="1">
      <c r="A142" s="61" t="s">
        <v>165</v>
      </c>
      <c r="B142" s="20"/>
      <c r="C142" s="20"/>
      <c r="D142" s="20"/>
      <c r="E142" s="86" t="s">
        <v>166</v>
      </c>
      <c r="F142" s="87"/>
      <c r="G142" s="84"/>
      <c r="H142" s="20"/>
      <c r="I142" s="20"/>
      <c r="J142" s="20"/>
      <c r="K142" s="20"/>
      <c r="L142" s="20"/>
      <c r="IK142" s="20"/>
      <c r="IL142" s="20"/>
      <c r="IM142" s="20"/>
      <c r="IN142" s="20"/>
      <c r="IO142" s="20"/>
      <c r="IP142" s="20"/>
      <c r="IQ142" s="20"/>
      <c r="IR142" s="20"/>
      <c r="IS142" s="20"/>
    </row>
    <row r="143" spans="1:253" s="35" customFormat="1" ht="20.25" hidden="1">
      <c r="A143" s="61" t="s">
        <v>167</v>
      </c>
      <c r="B143" s="21"/>
      <c r="C143" s="21"/>
      <c r="D143" s="21"/>
      <c r="E143" s="21"/>
      <c r="F143" s="21"/>
      <c r="G143" s="84"/>
      <c r="H143" s="21"/>
      <c r="I143" s="21"/>
      <c r="J143" s="21"/>
      <c r="K143" s="21"/>
      <c r="L143" s="21"/>
      <c r="IK143" s="21"/>
      <c r="IL143" s="21"/>
      <c r="IM143" s="21"/>
      <c r="IN143" s="21"/>
      <c r="IO143" s="21"/>
      <c r="IP143" s="21"/>
      <c r="IQ143" s="21"/>
      <c r="IR143" s="21"/>
      <c r="IS143" s="21"/>
    </row>
    <row r="144" spans="1:253" s="44" customFormat="1" ht="20.25" customHeight="1">
      <c r="A144" s="52" t="s">
        <v>139</v>
      </c>
      <c r="B144" s="20"/>
      <c r="C144" s="20"/>
      <c r="D144" s="20" t="s">
        <v>140</v>
      </c>
      <c r="E144" s="20"/>
      <c r="F144" s="20"/>
      <c r="G144" s="66"/>
      <c r="H144" s="20"/>
      <c r="I144" s="20"/>
      <c r="J144" s="20"/>
      <c r="K144" s="20"/>
      <c r="L144" s="20"/>
      <c r="IK144" s="20"/>
      <c r="IL144" s="20"/>
      <c r="IM144" s="20"/>
      <c r="IN144" s="20"/>
      <c r="IO144" s="20"/>
      <c r="IP144" s="20"/>
      <c r="IQ144" s="20"/>
      <c r="IR144" s="20"/>
      <c r="IS144" s="20"/>
    </row>
    <row r="145" spans="1:253" s="44" customFormat="1" ht="20.25" customHeight="1">
      <c r="A145" s="52"/>
      <c r="B145" s="20"/>
      <c r="C145" s="20"/>
      <c r="D145" s="20"/>
      <c r="E145" s="20"/>
      <c r="F145" s="20"/>
      <c r="G145" s="66"/>
      <c r="H145" s="20"/>
      <c r="I145" s="20"/>
      <c r="J145" s="20"/>
      <c r="K145" s="20"/>
      <c r="L145" s="20"/>
      <c r="IK145" s="20"/>
      <c r="IL145" s="20"/>
      <c r="IM145" s="20"/>
      <c r="IN145" s="20"/>
      <c r="IO145" s="20"/>
      <c r="IP145" s="20"/>
      <c r="IQ145" s="20"/>
      <c r="IR145" s="20"/>
      <c r="IS145" s="20"/>
    </row>
    <row r="146" spans="1:253" s="44" customFormat="1" ht="16.5" customHeight="1">
      <c r="A146" s="52"/>
      <c r="B146" s="20"/>
      <c r="C146" s="20"/>
      <c r="D146" s="20"/>
      <c r="E146" s="20"/>
      <c r="F146" s="20"/>
      <c r="G146" s="66"/>
      <c r="H146" s="20"/>
      <c r="I146" s="20"/>
      <c r="J146" s="20"/>
      <c r="K146" s="20"/>
      <c r="L146" s="20"/>
      <c r="IK146" s="20"/>
      <c r="IL146" s="20"/>
      <c r="IM146" s="20"/>
      <c r="IN146" s="20"/>
      <c r="IO146" s="20"/>
      <c r="IP146" s="20"/>
      <c r="IQ146" s="20"/>
      <c r="IR146" s="20"/>
      <c r="IS146" s="20"/>
    </row>
    <row r="147" spans="1:253" s="44" customFormat="1" ht="20.25" customHeight="1">
      <c r="A147" s="20" t="s">
        <v>141</v>
      </c>
      <c r="B147" s="20"/>
      <c r="C147" s="20"/>
      <c r="D147" s="20"/>
      <c r="E147" s="20"/>
      <c r="F147" s="20"/>
      <c r="G147" s="66"/>
      <c r="H147" s="20"/>
      <c r="I147" s="20"/>
      <c r="J147" s="20"/>
      <c r="K147" s="20"/>
      <c r="L147" s="20"/>
      <c r="IK147" s="20"/>
      <c r="IL147" s="20"/>
      <c r="IM147" s="20"/>
      <c r="IN147" s="20"/>
      <c r="IO147" s="20"/>
      <c r="IP147" s="20"/>
      <c r="IQ147" s="20"/>
      <c r="IR147" s="20"/>
      <c r="IS147" s="20"/>
    </row>
    <row r="148" spans="1:253" s="44" customFormat="1" ht="20.25" customHeight="1">
      <c r="A148" s="20"/>
      <c r="B148" s="20"/>
      <c r="C148" s="20"/>
      <c r="D148" s="20"/>
      <c r="E148" s="20"/>
      <c r="F148" s="20"/>
      <c r="G148" s="66"/>
      <c r="H148" s="20"/>
      <c r="I148" s="20"/>
      <c r="J148" s="20"/>
      <c r="K148" s="20"/>
      <c r="L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s="44" customFormat="1" ht="15" customHeight="1">
      <c r="A149" s="85" t="s">
        <v>146</v>
      </c>
      <c r="B149" s="85"/>
      <c r="C149" s="20"/>
      <c r="D149" s="20"/>
      <c r="E149" s="20"/>
      <c r="F149" s="20"/>
      <c r="G149" s="66"/>
      <c r="H149" s="20"/>
      <c r="I149" s="20"/>
      <c r="J149" s="20"/>
      <c r="K149" s="20"/>
      <c r="L149" s="20"/>
      <c r="IK149" s="20"/>
      <c r="IL149" s="20"/>
      <c r="IM149" s="20"/>
      <c r="IN149" s="20"/>
      <c r="IO149" s="20"/>
      <c r="IP149" s="20"/>
      <c r="IQ149" s="20"/>
      <c r="IR149" s="20"/>
      <c r="IS149" s="20"/>
    </row>
    <row r="150" spans="1:253" s="35" customFormat="1" ht="20.25" customHeight="1">
      <c r="A150" s="36"/>
      <c r="B150" s="21"/>
      <c r="C150" s="21"/>
      <c r="D150" s="21"/>
      <c r="E150" s="21"/>
      <c r="F150" s="21"/>
      <c r="G150" s="66"/>
      <c r="H150" s="21"/>
      <c r="I150" s="21"/>
      <c r="J150" s="21"/>
      <c r="K150" s="21"/>
      <c r="L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253" s="35" customFormat="1" ht="20.25" customHeight="1">
      <c r="A151" s="36"/>
      <c r="B151" s="21"/>
      <c r="C151" s="21"/>
      <c r="D151" s="21"/>
      <c r="E151" s="21"/>
      <c r="F151" s="21"/>
      <c r="G151" s="66"/>
      <c r="H151" s="21"/>
      <c r="I151" s="21"/>
      <c r="J151" s="21"/>
      <c r="K151" s="21"/>
      <c r="L151" s="21"/>
      <c r="IK151" s="21"/>
      <c r="IL151" s="21"/>
      <c r="IM151" s="21"/>
      <c r="IN151" s="21"/>
      <c r="IO151" s="21"/>
      <c r="IP151" s="21"/>
      <c r="IQ151" s="21"/>
      <c r="IR151" s="21"/>
      <c r="IS151" s="21"/>
    </row>
    <row r="152" spans="1:253" s="35" customFormat="1" ht="20.25" customHeight="1">
      <c r="A152" s="36"/>
      <c r="B152" s="21"/>
      <c r="C152" s="21"/>
      <c r="D152" s="21"/>
      <c r="E152" s="21"/>
      <c r="F152" s="21"/>
      <c r="G152" s="66"/>
      <c r="H152" s="21"/>
      <c r="I152" s="21"/>
      <c r="J152" s="21"/>
      <c r="K152" s="21"/>
      <c r="L152" s="21"/>
      <c r="IK152" s="21"/>
      <c r="IL152" s="21"/>
      <c r="IM152" s="21"/>
      <c r="IN152" s="21"/>
      <c r="IO152" s="21"/>
      <c r="IP152" s="21"/>
      <c r="IQ152" s="21"/>
      <c r="IR152" s="21"/>
      <c r="IS152" s="21"/>
    </row>
    <row r="153" spans="1:253" s="35" customFormat="1" ht="20.25" customHeight="1">
      <c r="A153" s="36"/>
      <c r="B153" s="21"/>
      <c r="C153" s="21"/>
      <c r="D153" s="21"/>
      <c r="E153" s="21"/>
      <c r="F153" s="21"/>
      <c r="G153" s="66"/>
      <c r="H153" s="21"/>
      <c r="I153" s="21"/>
      <c r="J153" s="21"/>
      <c r="K153" s="21"/>
      <c r="L153" s="21"/>
      <c r="IK153" s="21"/>
      <c r="IL153" s="21"/>
      <c r="IM153" s="21"/>
      <c r="IN153" s="21"/>
      <c r="IO153" s="21"/>
      <c r="IP153" s="21"/>
      <c r="IQ153" s="21"/>
      <c r="IR153" s="21"/>
      <c r="IS153" s="21"/>
    </row>
    <row r="154" ht="15" customHeight="1">
      <c r="G154" s="66"/>
    </row>
    <row r="155" ht="15" customHeight="1">
      <c r="G155" s="66"/>
    </row>
    <row r="156" ht="15" customHeight="1">
      <c r="G156" s="66"/>
    </row>
    <row r="157" ht="15" customHeight="1">
      <c r="G157" s="66"/>
    </row>
    <row r="158" ht="15" customHeight="1">
      <c r="G158" s="66"/>
    </row>
    <row r="159" ht="15" customHeight="1">
      <c r="G159" s="66"/>
    </row>
    <row r="160" ht="15" customHeight="1">
      <c r="G160" s="66"/>
    </row>
    <row r="161" ht="15" customHeight="1">
      <c r="G161" s="66"/>
    </row>
    <row r="162" ht="15" customHeight="1">
      <c r="G162" s="66"/>
    </row>
    <row r="163" ht="15" customHeight="1">
      <c r="G163" s="66"/>
    </row>
    <row r="164" ht="15" customHeight="1">
      <c r="G164" s="66"/>
    </row>
    <row r="165" ht="15">
      <c r="G165" s="66"/>
    </row>
    <row r="166" ht="15">
      <c r="G166" s="66"/>
    </row>
    <row r="167" ht="15">
      <c r="G167" s="66"/>
    </row>
    <row r="168" ht="15">
      <c r="G168" s="66"/>
    </row>
    <row r="169" ht="15">
      <c r="G169" s="66"/>
    </row>
    <row r="170" ht="15">
      <c r="G170" s="66"/>
    </row>
    <row r="171" ht="15">
      <c r="G171" s="66"/>
    </row>
    <row r="172" ht="15">
      <c r="G172" s="66"/>
    </row>
    <row r="173" ht="15">
      <c r="G173" s="66"/>
    </row>
    <row r="174" ht="15">
      <c r="G174" s="66"/>
    </row>
    <row r="175" ht="15">
      <c r="G175" s="66"/>
    </row>
    <row r="176" ht="15">
      <c r="G176" s="66"/>
    </row>
    <row r="177" ht="15">
      <c r="G177" s="66"/>
    </row>
    <row r="178" ht="15">
      <c r="G178" s="66"/>
    </row>
    <row r="179" ht="15">
      <c r="G179" s="66"/>
    </row>
    <row r="180" ht="15">
      <c r="G180" s="66"/>
    </row>
    <row r="181" ht="15">
      <c r="G181" s="66"/>
    </row>
    <row r="182" ht="15">
      <c r="G182" s="66"/>
    </row>
    <row r="183" ht="15">
      <c r="G183" s="66"/>
    </row>
    <row r="184" ht="15">
      <c r="G184" s="66"/>
    </row>
    <row r="185" ht="15">
      <c r="G185" s="66"/>
    </row>
    <row r="186" ht="15">
      <c r="G186" s="66"/>
    </row>
    <row r="187" ht="15">
      <c r="G187" s="66"/>
    </row>
    <row r="188" ht="15">
      <c r="G188" s="66"/>
    </row>
    <row r="189" ht="15">
      <c r="G189" s="66"/>
    </row>
    <row r="190" ht="15">
      <c r="G190" s="66"/>
    </row>
    <row r="191" ht="15">
      <c r="G191" s="66"/>
    </row>
    <row r="192" ht="15">
      <c r="G192" s="66"/>
    </row>
    <row r="193" ht="15">
      <c r="G193" s="66"/>
    </row>
  </sheetData>
  <sheetProtection/>
  <mergeCells count="22">
    <mergeCell ref="A149:B149"/>
    <mergeCell ref="E142:F142"/>
    <mergeCell ref="A112:A117"/>
    <mergeCell ref="A118:A125"/>
    <mergeCell ref="E9:F9"/>
    <mergeCell ref="G130:G143"/>
    <mergeCell ref="G112:G125"/>
    <mergeCell ref="G126:G128"/>
    <mergeCell ref="A9:A10"/>
    <mergeCell ref="B9:B10"/>
    <mergeCell ref="C9:C10"/>
    <mergeCell ref="D9:D10"/>
    <mergeCell ref="A105:A107"/>
    <mergeCell ref="G1:G18"/>
    <mergeCell ref="G19:G33"/>
    <mergeCell ref="G104:G110"/>
    <mergeCell ref="G35:G55"/>
    <mergeCell ref="G56:G69"/>
    <mergeCell ref="G70:G84"/>
    <mergeCell ref="G85:G93"/>
    <mergeCell ref="G94:G103"/>
    <mergeCell ref="A7:F7"/>
  </mergeCells>
  <printOptions horizontalCentered="1"/>
  <pageMargins left="0.5511811023622047" right="0.1968503937007874" top="1.062992125984252" bottom="0.7874015748031497" header="0.6692913385826772" footer="0.4724409448818898"/>
  <pageSetup fitToHeight="12" horizontalDpi="600" verticalDpi="600" orientation="landscape" paperSize="9" scale="96" r:id="rId1"/>
  <headerFooter alignWithMargins="0">
    <oddFooter>&amp;RСторінка  &amp;P</oddFooter>
  </headerFooter>
  <rowBreaks count="5" manualBreakCount="5">
    <brk id="93" max="6" man="1"/>
    <brk id="103" max="6" man="1"/>
    <brk id="111" max="6" man="1"/>
    <brk id="125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2015-09-29T12:19:08Z</cp:lastPrinted>
  <dcterms:created xsi:type="dcterms:W3CDTF">2014-01-17T10:52:16Z</dcterms:created>
  <dcterms:modified xsi:type="dcterms:W3CDTF">2015-09-29T12:43:02Z</dcterms:modified>
  <cp:category/>
  <cp:version/>
  <cp:contentType/>
  <cp:contentStatus/>
</cp:coreProperties>
</file>