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ічень\Рішення -ПРОГНОЗ\МВК\Доопрацьовано\"/>
    </mc:Choice>
  </mc:AlternateContent>
  <bookViews>
    <workbookView xWindow="0" yWindow="0" windowWidth="28800" windowHeight="10815" tabRatio="750" activeTab="11"/>
  </bookViews>
  <sheets>
    <sheet name="дод1" sheetId="11" r:id="rId1"/>
    <sheet name="дод 2" sheetId="33" r:id="rId2"/>
    <sheet name="дод3" sheetId="12" r:id="rId3"/>
    <sheet name="дод 4" sheetId="30" r:id="rId4"/>
    <sheet name="дод 5" sheetId="31" r:id="rId5"/>
    <sheet name="дод6" sheetId="28" r:id="rId6"/>
    <sheet name="дод7" sheetId="29" r:id="rId7"/>
    <sheet name="дод 8" sheetId="32" r:id="rId8"/>
    <sheet name="дод9" sheetId="18" r:id="rId9"/>
    <sheet name="дод 10" sheetId="35" r:id="rId10"/>
    <sheet name="дод.11" sheetId="34" r:id="rId11"/>
    <sheet name="дод 12" sheetId="27" r:id="rId12"/>
  </sheets>
  <definedNames>
    <definedName name="_xlnm.Print_Titles" localSheetId="9">'дод 10'!$8:$8</definedName>
    <definedName name="_xlnm.Print_Titles" localSheetId="11">'дод 12'!$A:$B</definedName>
    <definedName name="_xlnm.Print_Titles" localSheetId="1">'дод 2'!$11:$13</definedName>
    <definedName name="_xlnm.Print_Titles" localSheetId="10">дод.11!$12:$12</definedName>
    <definedName name="_xlnm.Print_Titles" localSheetId="5">дод6!$9:$9</definedName>
    <definedName name="_xlnm.Print_Titles" localSheetId="6">дод7!$9:$9</definedName>
    <definedName name="_xlnm.Print_Titles" localSheetId="8">дод9!$10:$10</definedName>
    <definedName name="_xlnm.Print_Area" localSheetId="9">'дод 10'!$A$1:$M$183</definedName>
    <definedName name="_xlnm.Print_Area" localSheetId="11">'дод 12'!$A$1:$J$44</definedName>
    <definedName name="_xlnm.Print_Area" localSheetId="1">'дод 2'!$A$1:$H$81</definedName>
    <definedName name="_xlnm.Print_Area" localSheetId="3">'дод 4'!$A$1:$H$28</definedName>
    <definedName name="_xlnm.Print_Area" localSheetId="4">'дод 5'!$A$1:$H$32</definedName>
    <definedName name="_xlnm.Print_Area" localSheetId="7">'дод 8'!$A$1:$H$21</definedName>
    <definedName name="_xlnm.Print_Area" localSheetId="10">дод.11!$A$1:$J$115</definedName>
    <definedName name="_xlnm.Print_Area" localSheetId="0">дод1!$A$1:$H$31</definedName>
    <definedName name="_xlnm.Print_Area" localSheetId="2">дод3!$A$1:$H$30</definedName>
    <definedName name="_xlnm.Print_Area" localSheetId="5">дод6!$A$1:$H$75</definedName>
    <definedName name="_xlnm.Print_Area" localSheetId="6">дод7!$A$1:$H$43</definedName>
    <definedName name="_xlnm.Print_Area" localSheetId="8">дод9!$A$1:$H$43</definedName>
  </definedNames>
  <calcPr calcId="162913"/>
</workbook>
</file>

<file path=xl/calcChain.xml><?xml version="1.0" encoding="utf-8"?>
<calcChain xmlns="http://schemas.openxmlformats.org/spreadsheetml/2006/main">
  <c r="F169" i="35" l="1"/>
  <c r="L168" i="35" l="1"/>
  <c r="L167" i="35"/>
  <c r="L166" i="35"/>
  <c r="I165" i="35"/>
  <c r="H165" i="35"/>
  <c r="G165" i="35"/>
  <c r="L164" i="35"/>
  <c r="L163" i="35"/>
  <c r="L162" i="35"/>
  <c r="K161" i="35"/>
  <c r="J161" i="35"/>
  <c r="I161" i="35"/>
  <c r="H161" i="35"/>
  <c r="G161" i="35"/>
  <c r="L157" i="35"/>
  <c r="K156" i="35"/>
  <c r="J156" i="35"/>
  <c r="I156" i="35"/>
  <c r="H156" i="35"/>
  <c r="G156" i="35"/>
  <c r="L154" i="35"/>
  <c r="L152" i="35"/>
  <c r="L151" i="35"/>
  <c r="L150" i="35"/>
  <c r="L149" i="35"/>
  <c r="L148" i="35"/>
  <c r="L147" i="35"/>
  <c r="L144" i="35"/>
  <c r="L141" i="35"/>
  <c r="L139" i="35"/>
  <c r="L137" i="35"/>
  <c r="L133" i="35"/>
  <c r="L132" i="35"/>
  <c r="L131" i="35"/>
  <c r="L130" i="35"/>
  <c r="L129" i="35"/>
  <c r="L127" i="35"/>
  <c r="L126" i="35"/>
  <c r="L125" i="35"/>
  <c r="L124" i="35"/>
  <c r="L123" i="35"/>
  <c r="L122" i="35"/>
  <c r="L121" i="35"/>
  <c r="L119" i="35"/>
  <c r="L118" i="35"/>
  <c r="L114" i="35"/>
  <c r="K113" i="35"/>
  <c r="J113" i="35"/>
  <c r="I113" i="35"/>
  <c r="H113" i="35"/>
  <c r="G113" i="35"/>
  <c r="L112" i="35"/>
  <c r="L109" i="35"/>
  <c r="K107" i="35"/>
  <c r="J107" i="35"/>
  <c r="I107" i="35"/>
  <c r="H107" i="35"/>
  <c r="G107" i="35"/>
  <c r="L106" i="35"/>
  <c r="L105" i="35"/>
  <c r="L104" i="35"/>
  <c r="K101" i="35"/>
  <c r="J101" i="35"/>
  <c r="I101" i="35"/>
  <c r="H101" i="35"/>
  <c r="G101" i="35"/>
  <c r="L98" i="35"/>
  <c r="L97" i="35"/>
  <c r="L94" i="35"/>
  <c r="K93" i="35"/>
  <c r="J93" i="35"/>
  <c r="I93" i="35"/>
  <c r="H93" i="35"/>
  <c r="G93" i="35"/>
  <c r="L89" i="35"/>
  <c r="L87" i="35"/>
  <c r="K86" i="35"/>
  <c r="K85" i="35" s="1"/>
  <c r="K84" i="35" s="1"/>
  <c r="J86" i="35"/>
  <c r="I86" i="35"/>
  <c r="I85" i="35" s="1"/>
  <c r="I84" i="35" s="1"/>
  <c r="H86" i="35"/>
  <c r="G86" i="35"/>
  <c r="G85" i="35" s="1"/>
  <c r="G84" i="35" s="1"/>
  <c r="J85" i="35"/>
  <c r="J84" i="35" s="1"/>
  <c r="H85" i="35"/>
  <c r="H84" i="35" s="1"/>
  <c r="L83" i="35"/>
  <c r="K82" i="35"/>
  <c r="J82" i="35"/>
  <c r="I82" i="35"/>
  <c r="H82" i="35"/>
  <c r="G82" i="35"/>
  <c r="L81" i="35"/>
  <c r="L80" i="35"/>
  <c r="L79" i="35"/>
  <c r="L78" i="35"/>
  <c r="K77" i="35"/>
  <c r="J77" i="35"/>
  <c r="I77" i="35"/>
  <c r="H77" i="35"/>
  <c r="G77" i="35"/>
  <c r="L75" i="35"/>
  <c r="K74" i="35"/>
  <c r="J74" i="35"/>
  <c r="I74" i="35"/>
  <c r="H74" i="35"/>
  <c r="G74" i="35"/>
  <c r="L73" i="35"/>
  <c r="L72" i="35"/>
  <c r="L65" i="35"/>
  <c r="L62" i="35"/>
  <c r="L61" i="35"/>
  <c r="L60" i="35"/>
  <c r="L59" i="35"/>
  <c r="L58" i="35"/>
  <c r="L56" i="35"/>
  <c r="K54" i="35"/>
  <c r="J54" i="35"/>
  <c r="I54" i="35"/>
  <c r="H54" i="35"/>
  <c r="G54" i="35"/>
  <c r="L50" i="35"/>
  <c r="L46" i="35"/>
  <c r="F45" i="35"/>
  <c r="L45" i="35" s="1"/>
  <c r="L42" i="35"/>
  <c r="F42" i="35"/>
  <c r="L38" i="35"/>
  <c r="L37" i="35"/>
  <c r="L34" i="35"/>
  <c r="L33" i="35"/>
  <c r="L30" i="35"/>
  <c r="L29" i="35"/>
  <c r="L27" i="35"/>
  <c r="L26" i="35"/>
  <c r="L24" i="35"/>
  <c r="L23" i="35"/>
  <c r="L22" i="35"/>
  <c r="L15" i="35"/>
  <c r="K11" i="35"/>
  <c r="K10" i="35" s="1"/>
  <c r="K9" i="35" s="1"/>
  <c r="J11" i="35"/>
  <c r="I11" i="35"/>
  <c r="I10" i="35" s="1"/>
  <c r="I9" i="35" s="1"/>
  <c r="H11" i="35"/>
  <c r="G11" i="35"/>
  <c r="G10" i="35" s="1"/>
  <c r="G9" i="35" s="1"/>
  <c r="J10" i="35"/>
  <c r="J9" i="35" s="1"/>
  <c r="H10" i="35"/>
  <c r="H9" i="35" s="1"/>
  <c r="J169" i="35" l="1"/>
  <c r="H169" i="35"/>
  <c r="G169" i="35"/>
  <c r="I169" i="35"/>
  <c r="K169" i="35"/>
  <c r="I77" i="34"/>
  <c r="H77" i="34"/>
  <c r="G77" i="34"/>
  <c r="F77" i="34"/>
  <c r="E72" i="34"/>
  <c r="E77" i="34" s="1"/>
  <c r="F70" i="34"/>
  <c r="E70" i="34"/>
  <c r="F67" i="34"/>
  <c r="E67" i="34"/>
  <c r="E65" i="34"/>
  <c r="I62" i="34"/>
  <c r="H62" i="34"/>
  <c r="G62" i="34"/>
  <c r="F62" i="34"/>
  <c r="E62" i="34"/>
  <c r="E49" i="34"/>
  <c r="I47" i="34"/>
  <c r="H47" i="34"/>
  <c r="G47" i="34"/>
  <c r="F47" i="34"/>
  <c r="E47" i="34"/>
  <c r="E45" i="34"/>
  <c r="F43" i="34"/>
  <c r="E39" i="34"/>
  <c r="E37" i="34"/>
  <c r="F35" i="34"/>
  <c r="E35" i="34"/>
  <c r="F33" i="34"/>
  <c r="E33" i="34"/>
  <c r="I31" i="34"/>
  <c r="H31" i="34"/>
  <c r="G31" i="34"/>
  <c r="F31" i="34"/>
  <c r="E31" i="34"/>
  <c r="E29" i="34"/>
  <c r="E27" i="34"/>
  <c r="E25" i="34"/>
  <c r="E23" i="34"/>
  <c r="E21" i="34"/>
  <c r="F19" i="34"/>
  <c r="E19" i="34"/>
  <c r="E17" i="34"/>
  <c r="I15" i="34"/>
  <c r="I76" i="34" s="1"/>
  <c r="I75" i="34" s="1"/>
  <c r="H15" i="34"/>
  <c r="H76" i="34" s="1"/>
  <c r="H75" i="34" s="1"/>
  <c r="G15" i="34"/>
  <c r="G76" i="34" s="1"/>
  <c r="G75" i="34" s="1"/>
  <c r="F15" i="34"/>
  <c r="F76" i="34" s="1"/>
  <c r="F75" i="34" s="1"/>
  <c r="E15" i="34"/>
  <c r="E76" i="34" s="1"/>
  <c r="E75" i="34" s="1"/>
  <c r="G77" i="33"/>
  <c r="F77" i="33"/>
  <c r="E77" i="33"/>
  <c r="D77" i="33"/>
  <c r="C77" i="33"/>
  <c r="G76" i="33"/>
  <c r="F76" i="33"/>
  <c r="E76" i="33"/>
  <c r="D76" i="33"/>
  <c r="C76" i="33"/>
  <c r="G75" i="33"/>
  <c r="E75" i="33"/>
  <c r="C75" i="33"/>
  <c r="G72" i="33"/>
  <c r="F72" i="33"/>
  <c r="E72" i="33"/>
  <c r="D72" i="33"/>
  <c r="C72" i="33"/>
  <c r="G69" i="33"/>
  <c r="F69" i="33"/>
  <c r="E69" i="33"/>
  <c r="D69" i="33"/>
  <c r="C69" i="33"/>
  <c r="G66" i="33"/>
  <c r="F66" i="33"/>
  <c r="E66" i="33"/>
  <c r="D66" i="33"/>
  <c r="C66" i="33"/>
  <c r="G64" i="33"/>
  <c r="F64" i="33"/>
  <c r="E64" i="33"/>
  <c r="D64" i="33"/>
  <c r="C64" i="33"/>
  <c r="G63" i="33"/>
  <c r="F63" i="33"/>
  <c r="F62" i="33" s="1"/>
  <c r="E63" i="33"/>
  <c r="D63" i="33"/>
  <c r="D62" i="33" s="1"/>
  <c r="C63" i="33"/>
  <c r="G62" i="33"/>
  <c r="E62" i="33"/>
  <c r="C62" i="33"/>
  <c r="G59" i="33"/>
  <c r="F59" i="33"/>
  <c r="E59" i="33"/>
  <c r="D59" i="33"/>
  <c r="C59" i="33"/>
  <c r="G56" i="33"/>
  <c r="F56" i="33"/>
  <c r="E56" i="33"/>
  <c r="D56" i="33"/>
  <c r="C56" i="33"/>
  <c r="G50" i="33"/>
  <c r="G49" i="33" s="1"/>
  <c r="F50" i="33"/>
  <c r="E50" i="33"/>
  <c r="E49" i="33" s="1"/>
  <c r="D50" i="33"/>
  <c r="C50" i="33"/>
  <c r="C49" i="33" s="1"/>
  <c r="F49" i="33"/>
  <c r="D49" i="33"/>
  <c r="G46" i="33"/>
  <c r="F46" i="33"/>
  <c r="E46" i="33"/>
  <c r="D46" i="33"/>
  <c r="C46" i="33"/>
  <c r="G43" i="33"/>
  <c r="F43" i="33"/>
  <c r="F42" i="33" s="1"/>
  <c r="E43" i="33"/>
  <c r="D43" i="33"/>
  <c r="D42" i="33" s="1"/>
  <c r="C43" i="33"/>
  <c r="G42" i="33"/>
  <c r="E42" i="33"/>
  <c r="C42" i="33"/>
  <c r="G37" i="33"/>
  <c r="F37" i="33"/>
  <c r="F54" i="33" s="1"/>
  <c r="F80" i="33" s="1"/>
  <c r="E37" i="33"/>
  <c r="D37" i="33"/>
  <c r="D54" i="33" s="1"/>
  <c r="D80" i="33" s="1"/>
  <c r="C37" i="33"/>
  <c r="G29" i="33"/>
  <c r="G28" i="33" s="1"/>
  <c r="F29" i="33"/>
  <c r="E29" i="33"/>
  <c r="E28" i="33" s="1"/>
  <c r="D29" i="33"/>
  <c r="C29" i="33"/>
  <c r="C28" i="33" s="1"/>
  <c r="F28" i="33"/>
  <c r="D28" i="33"/>
  <c r="G26" i="33"/>
  <c r="G54" i="33" s="1"/>
  <c r="F26" i="33"/>
  <c r="E26" i="33"/>
  <c r="E54" i="33" s="1"/>
  <c r="D26" i="33"/>
  <c r="C26" i="33"/>
  <c r="C54" i="33" s="1"/>
  <c r="G16" i="33"/>
  <c r="F16" i="33"/>
  <c r="F53" i="33" s="1"/>
  <c r="F52" i="33" s="1"/>
  <c r="E16" i="33"/>
  <c r="D16" i="33"/>
  <c r="D53" i="33" s="1"/>
  <c r="D52" i="33" s="1"/>
  <c r="C16" i="33"/>
  <c r="G15" i="33"/>
  <c r="E15" i="33"/>
  <c r="C15" i="33"/>
  <c r="D79" i="33" l="1"/>
  <c r="D78" i="33" s="1"/>
  <c r="F79" i="33"/>
  <c r="F78" i="33" s="1"/>
  <c r="C80" i="33"/>
  <c r="E80" i="33"/>
  <c r="G80" i="33"/>
  <c r="C53" i="33"/>
  <c r="E53" i="33"/>
  <c r="G53" i="33"/>
  <c r="D15" i="33"/>
  <c r="F15" i="33"/>
  <c r="D75" i="33"/>
  <c r="F75" i="33"/>
  <c r="G52" i="33" l="1"/>
  <c r="G79" i="33"/>
  <c r="G78" i="33" s="1"/>
  <c r="C52" i="33"/>
  <c r="C79" i="33"/>
  <c r="C78" i="33" s="1"/>
  <c r="E52" i="33"/>
  <c r="E79" i="33"/>
  <c r="E78" i="33" s="1"/>
  <c r="G15" i="31"/>
  <c r="F15" i="31"/>
  <c r="E15" i="31"/>
  <c r="D15" i="31"/>
  <c r="C15" i="31"/>
  <c r="G15" i="30"/>
  <c r="G13" i="30" s="1"/>
  <c r="G16" i="30" s="1"/>
  <c r="F15" i="30"/>
  <c r="F13" i="30" s="1"/>
  <c r="F16" i="30" s="1"/>
  <c r="E15" i="30"/>
  <c r="D15" i="30"/>
  <c r="D13" i="30" s="1"/>
  <c r="F14" i="30"/>
  <c r="E14" i="30"/>
  <c r="D14" i="30"/>
  <c r="E13" i="30"/>
  <c r="E16" i="30" s="1"/>
  <c r="D12" i="30"/>
  <c r="D11" i="30" s="1"/>
  <c r="D16" i="30" s="1"/>
</calcChain>
</file>

<file path=xl/sharedStrings.xml><?xml version="1.0" encoding="utf-8"?>
<sst xmlns="http://schemas.openxmlformats.org/spreadsheetml/2006/main" count="1006" uniqueCount="541">
  <si>
    <t>Проектування, реставрація та охорона пам'яток архітектури</t>
  </si>
  <si>
    <t>9000</t>
  </si>
  <si>
    <t>Управління капітального будівництва та дорожнього господарства Сумської міської ради</t>
  </si>
  <si>
    <t>1000</t>
  </si>
  <si>
    <t>2000</t>
  </si>
  <si>
    <t>3000</t>
  </si>
  <si>
    <t>6000</t>
  </si>
  <si>
    <t>4000</t>
  </si>
  <si>
    <t>5000</t>
  </si>
  <si>
    <t>9110</t>
  </si>
  <si>
    <t>8000</t>
  </si>
  <si>
    <t>7000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</si>
  <si>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</si>
  <si>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</si>
  <si>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</si>
  <si>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інших об'єктів комунальної власності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</si>
  <si>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</si>
  <si>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</si>
  <si>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Будівництво споруд, установ та закладів фізичної культури і спорту</t>
  </si>
  <si>
    <t>Виконання інвестиційних проектів в рамках підтримки розвитку об'єднаних 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</si>
  <si>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розвитку</t>
  </si>
  <si>
    <t>Заходи з енергозбереження</t>
  </si>
  <si>
    <t>(грн)</t>
  </si>
  <si>
    <t>2022 рік</t>
  </si>
  <si>
    <t>2023 рік</t>
  </si>
  <si>
    <t>2024 рік</t>
  </si>
  <si>
    <t>№ з/п</t>
  </si>
  <si>
    <t>Найменування показника</t>
  </si>
  <si>
    <t>2024 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</si>
  <si>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</si>
  <si>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</si>
  <si>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</si>
  <si>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</si>
  <si>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</si>
  <si>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</si>
  <si>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</si>
  <si>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</si>
  <si>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</si>
  <si>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</si>
  <si>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</si>
  <si>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</si>
  <si>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ІІ, у тому числі:</t>
  </si>
  <si>
    <t>2020                     (звіт)</t>
  </si>
  <si>
    <t>2022                 (план)</t>
  </si>
  <si>
    <t>2023                    (план)</t>
  </si>
  <si>
    <t>Додаток 1</t>
  </si>
  <si>
    <t>Загальні показники бюджету</t>
  </si>
  <si>
    <t>Показники фінансування бюджету</t>
  </si>
  <si>
    <t>Додаток 3</t>
  </si>
  <si>
    <t>І. Фінансування за типом кредитора</t>
  </si>
  <si>
    <t>Код</t>
  </si>
  <si>
    <t>Внутрішнє фінансування, у тому числі</t>
  </si>
  <si>
    <t>Зовнішнє фінансування, у тому числі</t>
  </si>
  <si>
    <t>УСЬОГО за розділом І, у тому числі:</t>
  </si>
  <si>
    <t>ІІ. Фінансування за типом боргового зобов'язання</t>
  </si>
  <si>
    <t>Фінансування за боговими операціями, у тому числі</t>
  </si>
  <si>
    <t>Граничні показники видатків бюджету та надання кредитів з бюджету головним розпорядникам коштів</t>
  </si>
  <si>
    <t>Додаток 6</t>
  </si>
  <si>
    <t>Код відомчої класифікації</t>
  </si>
  <si>
    <t>Найменування головного розпорядника бюджетних коштів</t>
  </si>
  <si>
    <t>02</t>
  </si>
  <si>
    <t>УСЬОГО, у тому числі:</t>
  </si>
  <si>
    <t>06</t>
  </si>
  <si>
    <t>07</t>
  </si>
  <si>
    <t>08</t>
  </si>
  <si>
    <t>09</t>
  </si>
  <si>
    <t>10</t>
  </si>
  <si>
    <t>12</t>
  </si>
  <si>
    <t>14</t>
  </si>
  <si>
    <t>15</t>
  </si>
  <si>
    <t>16</t>
  </si>
  <si>
    <t>17</t>
  </si>
  <si>
    <t>31</t>
  </si>
  <si>
    <t>37</t>
  </si>
  <si>
    <t>Виконавчий комітет Сумської міської ради, у тому числі:</t>
  </si>
  <si>
    <t>Управління освіти і науки Сумської міської ради, у тому числі:</t>
  </si>
  <si>
    <t>Управління охорони здоров'я Сумської міської ради, у тому числі:</t>
  </si>
  <si>
    <t>Департамент соціального захисту Сумської міської ради, у тому числі:</t>
  </si>
  <si>
    <t>Відділ культури Сумської міської ради, у тому числі:</t>
  </si>
  <si>
    <t>Департамент інфраструктури міста Сумської міської ради, у тому числі:</t>
  </si>
  <si>
    <t>Управління «Інспекція з благоустрою міста Суми»Сумської міської ради, у тому числі:</t>
  </si>
  <si>
    <t>Управління «Служба у справах дітей» Сумської міської ради, у тому числі:</t>
  </si>
  <si>
    <t>Управління капітального будівництва та дорожнього господарства Сумської міської ради, у тому числі:</t>
  </si>
  <si>
    <t>Управління архітектури та містобудування Сумської міської ради, у тому числі:</t>
  </si>
  <si>
    <t>Управління державного архітектурно-будівельного контролю Сумської міської ради, у тому числі:</t>
  </si>
  <si>
    <t>Департамент забезпечення ресурсних платежів Сумської міської ради, у тому числі:</t>
  </si>
  <si>
    <t>Департамент фінансів, економіки та інвестицій Сумської міської ради, у тому числі:</t>
  </si>
  <si>
    <t>36</t>
  </si>
  <si>
    <t>Департамент містобудування та земельних відносин Сумської міської ради, у тому числі:</t>
  </si>
  <si>
    <t>Додаток 7</t>
  </si>
  <si>
    <t xml:space="preserve">0100 </t>
  </si>
  <si>
    <t>Державне управління, у тому числі:</t>
  </si>
  <si>
    <t>Освіта,  у тому числі:</t>
  </si>
  <si>
    <t>Охорона здоров'я,  у тому числі:</t>
  </si>
  <si>
    <t>Соціальний захист т асоціальне забезпечення,  у тому числі:</t>
  </si>
  <si>
    <t>Культура і мистецтво  у тому числі:</t>
  </si>
  <si>
    <t>Фізична культура і спорт,  у тому числі:</t>
  </si>
  <si>
    <t>Житлово-комунальне господарство,  у тому числі:</t>
  </si>
  <si>
    <t>Економічна діяльність,  у тому числі:</t>
  </si>
  <si>
    <t>Інша діяльність,  у тому числі:</t>
  </si>
  <si>
    <t>Міжбюджетні трансферти,  у тому числі:</t>
  </si>
  <si>
    <t>загальний фонд, у тому числі:</t>
  </si>
  <si>
    <t>реверсна дотація</t>
  </si>
  <si>
    <t>Додаток 9</t>
  </si>
  <si>
    <t>Показники бюджету розвитку</t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</si>
  <si>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</si>
  <si>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</si>
  <si>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</si>
  <si>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(трансферти (субвенції) з інших бюджетів, у тому числі</t>
  </si>
  <si>
    <t>3.1.</t>
  </si>
  <si>
    <t>трансферти з державного бюджету</t>
  </si>
  <si>
    <t>3.2.</t>
  </si>
  <si>
    <t>трансферти з місцевих бюджетів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</si>
  <si>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</si>
  <si>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</si>
  <si>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</si>
  <si>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</si>
  <si>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</si>
  <si>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бюджету розвитку (без урахування обсягів місцевих запозичень та капітальних трансферті (субвенцій)</t>
  </si>
  <si>
    <t>ІІ. Витрати бюджету розвитку</t>
  </si>
  <si>
    <t>1.1.</t>
  </si>
  <si>
    <t>на виконання інвестиційних проектів</t>
  </si>
  <si>
    <t>капітальні трансферти (субвенції) іншим бюджетам</t>
  </si>
  <si>
    <t>1.2.</t>
  </si>
  <si>
    <t>1.3.</t>
  </si>
  <si>
    <t>інші капітальні видатки</t>
  </si>
  <si>
    <t>Погашення місцевого боргу</t>
  </si>
  <si>
    <t>6.</t>
  </si>
  <si>
    <t>УСЬОГО за розділом ІІ:</t>
  </si>
  <si>
    <t>Інші видатки бюджету розвитку</t>
  </si>
  <si>
    <t>Розроблення містобудівної документації</t>
  </si>
  <si>
    <t>Платежі, пов'язані з виконанням гарантійних зобов'язань Автономної Республіки Крим, обласної ради чи територіальної громади міста</t>
  </si>
  <si>
    <t>Фінансування за активними операціями, у тому числі</t>
  </si>
  <si>
    <t>Капітальні видатки бюджету розвитку, у тому числі:</t>
  </si>
  <si>
    <t>(код бюджету)</t>
  </si>
  <si>
    <t>2021                        (затверджено з урах. змін)</t>
  </si>
  <si>
    <t>2022                      (план)</t>
  </si>
  <si>
    <t>2021                       (затверджено з урах. змін)</t>
  </si>
  <si>
    <t>2021              (затверджено з урах. змін)</t>
  </si>
  <si>
    <t xml:space="preserve"> 2022                                  (план)</t>
  </si>
  <si>
    <t>до Прогнозу бюджету Сумської міської територіальної громади на 2022-2024 роки</t>
  </si>
  <si>
    <t>Граничні показники видатків бюджету та надання кредитів з бюджету за Типовою програмною класифікацією видаків та кредитування місцевого бюджету</t>
  </si>
  <si>
    <t>Х</t>
  </si>
  <si>
    <t>(план)</t>
  </si>
  <si>
    <t>(затверджено)</t>
  </si>
  <si>
    <t>(звіт)</t>
  </si>
  <si>
    <t>2021 рік</t>
  </si>
  <si>
    <t>2020 рік</t>
  </si>
  <si>
    <t>УСЬОГО</t>
  </si>
  <si>
    <t>2018-2022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</si>
  <si>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</si>
  <si>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ССШ №7 ім. М. Савченка СМР по вул. Лесі Українки, 23 в м. Суми</t>
  </si>
  <si>
    <t>2017-2021</t>
  </si>
  <si>
    <t>Реконструкція будівлі КУ СЗОШ І-ІІІ ступенів № 22 по вул. Ковпака, 57</t>
  </si>
  <si>
    <t>2021-2022</t>
  </si>
  <si>
    <t xml:space="preserve">Реконструкції футбольного поля в районі будинку №43 по вул. Люблінська в м. Суми  </t>
  </si>
  <si>
    <t>2019-2025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</si>
  <si>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</si>
  <si>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2018-2021</t>
  </si>
  <si>
    <t xml:space="preserve">Нове будівництво дитячого садка у 12 мікрорайоні за адресою: м. Суми, вул. Інтернаціоналістів, 35 </t>
  </si>
  <si>
    <t>Ремонт реставраційний будівлі по вул. Троїцька, 8 в м. Суми</t>
  </si>
  <si>
    <t>Ремонт реставраційний головного корпусу дитячої лікарні св. Зінаїди по вул. Троїцька, 57 в м. Суми (пам'ятка архітектури місцевого значення, охор. №2765/1-См)</t>
  </si>
  <si>
    <t>2020-2021</t>
  </si>
  <si>
    <t>Будівля Реального училища (школа №4), м. Суми -реставрація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</si>
  <si>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</si>
  <si>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п'ятого поверху адмінбудівлі по вул. Першотравнева, 21 в м. Суми</t>
  </si>
  <si>
    <t>2018-2020</t>
  </si>
  <si>
    <t>Реконструкція другого поверху  адмінбудівлі по вул.Першотравнева, 21</t>
  </si>
  <si>
    <t>Реконструкція сходів по пров. Чугуївський</t>
  </si>
  <si>
    <t>2020-2022</t>
  </si>
  <si>
    <t>Реконструкція Театральної площі</t>
  </si>
  <si>
    <t>2019-2022</t>
  </si>
  <si>
    <t>Реконструкція приміщення по вул. Шишкіна, 12</t>
  </si>
  <si>
    <t xml:space="preserve">Реконструкція будівлі по вул. Карбишева, 45 </t>
  </si>
  <si>
    <t>2017-2020</t>
  </si>
  <si>
    <t xml:space="preserve">Реконструкція будівлі молодіжного центру «Романтика» </t>
  </si>
  <si>
    <t>2019-2020</t>
  </si>
  <si>
    <t>Реконструкція фасаду будівлі по вул. Героїв Сумщини, 3</t>
  </si>
  <si>
    <t>Реконструкція підпірної стінки на території Сумської гімназії № 1</t>
  </si>
  <si>
    <t xml:space="preserve">Реконструкція спортивного центру «Єдність нації» по вул. Люблінська в м. Суми 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</si>
  <si>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</si>
  <si>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дитячого майданчика в районі житлового будинку № 15 по вул. Інтернаціоналістів   </t>
  </si>
  <si>
    <t>2022-2023</t>
  </si>
  <si>
    <t>Реконструкція Набережної по вул Харківська, 2/2 в м. Суми</t>
  </si>
  <si>
    <t>Нове будівництво скейт-парку по вул. Ковпака, 77Б-81Б в м. Суми</t>
  </si>
  <si>
    <t xml:space="preserve">Нове будівництво спортивного майданчика в районі нежитлової будівлі по вул. Кринична, 6 </t>
  </si>
  <si>
    <t>Нове будівництво дитячого майданчика в сквері Небесної Сотні за адресою: м.Суми, вул. Петропавлівська</t>
  </si>
  <si>
    <t>Нове будівництво спортивного майданчика біля ЗОШ № 23</t>
  </si>
  <si>
    <t>Нове будівництво спортивного майданчика в районі житлового будинку № 39 по вул. Заливній</t>
  </si>
  <si>
    <t>Нове будівництво дитячого майданчика в районі житлового будинку № 89 по вул. Роменській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</si>
  <si>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</si>
  <si>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Нове будівництво дитячого майданчика в районі житлового будинку №45 по вул. Прокоф'єва </t>
  </si>
  <si>
    <t>Будівництво дитячого майданчика  на території Сумського ДНЗ (ясла-садок) № 35 «Дюймовочка»</t>
  </si>
  <si>
    <t xml:space="preserve">Нове будівництво дитячого майданчика за адресою: м. Суми, вул. Інтернаціоналістів, 25 </t>
  </si>
  <si>
    <t>Нове будівництво дитячого майданчика в районі житлового будинку № 40 по вул. Героїв Крут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</si>
  <si>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</si>
  <si>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9/1  по вул. Зарічна</t>
  </si>
  <si>
    <t>Нове будівництво дитячого майданчика за адресою: м.Суми, вул. Данила Галицького, 180</t>
  </si>
  <si>
    <t xml:space="preserve">Нове будівництво дитячого майданчика в районі житлових будинків № 82, 84 по вул. Робітнича  </t>
  </si>
  <si>
    <t xml:space="preserve">Нове будівництво дитячого майданчика в районі будинку № 9/2 по вул. І.Кавалерідзе 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</si>
  <si>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</si>
  <si>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</si>
  <si>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</si>
  <si>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</si>
  <si>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</si>
  <si>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12 по вул. Прокоф'єва</t>
  </si>
  <si>
    <t>Нове будівництво фонтану в районі будівлі по вул Харківська, 2/2 в м. Суми</t>
  </si>
  <si>
    <t>Нове будівництво скверу по вул. Петропавлівська, 94 в м. Суми</t>
  </si>
  <si>
    <t>Нове будівництво пам'ятнику Героям Небесної Сотні</t>
  </si>
  <si>
    <t>2014-2025</t>
  </si>
  <si>
    <t>Нове будівництво кладовища в районі селища Новоселиця за адресою: Сумська обл., Сумський р., Верхньосироватська с/рада</t>
  </si>
  <si>
    <t>Будівництво кладовища в районі селища Новоселиця</t>
  </si>
  <si>
    <t>2017-2023</t>
  </si>
  <si>
    <t>Нове будівництво кладовища в районі 40-ї підстанції в м. Суми</t>
  </si>
  <si>
    <t>Реконструкція стадіону «Авангард» з влаштуванням штучного покриття грального поля</t>
  </si>
  <si>
    <t>2021-2023</t>
  </si>
  <si>
    <t xml:space="preserve">Реконструкція стадіону «Авангард» </t>
  </si>
  <si>
    <t xml:space="preserve">Реконструкція футбольного поля в районі будинку № 43 по вул. Люблінська в м. Суми </t>
  </si>
  <si>
    <t>2020-2024</t>
  </si>
  <si>
    <t>Нове будівництво стадіону з хокею на траві по вул. Героїв Крут, 1/1,  1/2 в м. Суми</t>
  </si>
  <si>
    <t>2022-2024</t>
  </si>
  <si>
    <t>Нове будівництво Льодового палацу в м. Суми</t>
  </si>
  <si>
    <t>2018-2025</t>
  </si>
  <si>
    <t>Реконструкція операційного блоку КУ  «СМКЛ № 5»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</si>
  <si>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</si>
  <si>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2018-2023</t>
  </si>
  <si>
    <t>Реконструкція неврологічного відділення КУ  «СМКЛ № 4» по вул. Металургів, 38</t>
  </si>
  <si>
    <t xml:space="preserve">Реконструкція клініко-діагностичного відділення № 1 КНП «Дитяча клінічна лікарня Святої Зінаїди» Сумської міської ради по вул. Праці, 3 в м. Суми </t>
  </si>
  <si>
    <t>Нове будівництво амбулаторії по вул. Добровільна</t>
  </si>
  <si>
    <t>Реконструкція харчоблоку ДНЗ №19 «Рум’янек» по просп. М.Лушпи, 3</t>
  </si>
  <si>
    <t xml:space="preserve">Реконструкція стадіону КУ ССШ І-ІІІ ступенів № 25 за адресою: м. Суми, вул. Декабристів, 80 </t>
  </si>
  <si>
    <t xml:space="preserve">Реконструкція елементів покрівлі КУ СЗОШ І-ІІІ ступенів № 22 по вул. Ковпака, 57 м.Суми  </t>
  </si>
  <si>
    <t>Реконструкція 1-го поверху КУ «ССШ № 3» по вул. 20 років Перемоги, 9</t>
  </si>
  <si>
    <t>Нове будівництво дитячого садка в районі житлового будинку по просп. М.Лушпи, 5, корп.10 в м. Суми</t>
  </si>
  <si>
    <t>Будівництво спортивного залу КУ Піщанська ЗОШ І-ІІ ступенів по вул. Шкільна, 26</t>
  </si>
  <si>
    <t>Нове будівництво мережі електропостачання території мікрорайону між вул. Михайла Кощія, Миколи Данька, Проектна №12 у м. Суми</t>
  </si>
  <si>
    <t>Нове будівництво мережі водопостачання території мікрорайону між вул. Михайла Кощія, Миколи Данька, Проектна №12 у м. Суми</t>
  </si>
  <si>
    <t>Нове будівництво інженерних мереж за адресою: м. Суми, район заводу «Центроліт»</t>
  </si>
  <si>
    <t xml:space="preserve">Реконструкція теплових мереж КНП «Міська клінічна лікарня № 4» СМР за адресою: м. Суми, вул. Металургів, 38  </t>
  </si>
  <si>
    <t>Інженерні мережі 12 МР – будівництво (будівництво тепломережі)</t>
  </si>
  <si>
    <t>Будівництво інженерних мереж селища Ганнівка (2 черга)</t>
  </si>
  <si>
    <t>Нове будівництво тротуару вздовж дороги в селі Верхнє Піщане по вул. Парнянській (з обох сторін проїзної частини)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</si>
  <si>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</si>
  <si>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</si>
  <si>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Нове будівництво модульної зливної станції біля очисних споруд, за адресою: м. Суми, вул. Гамалія, 40</t>
  </si>
  <si>
    <t>2019-2021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</si>
  <si>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</si>
  <si>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2021-2024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</si>
  <si>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</si>
  <si>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</si>
  <si>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</si>
  <si>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Реконструкція  підпірної гідроспоруди під Шевченківським мостом </t>
  </si>
  <si>
    <t>2023-2024</t>
  </si>
  <si>
    <t>Реконструкція скверу «Покровський» в м. Суми</t>
  </si>
  <si>
    <t>Реконструкція скверу «Харитоненка» в м. Суми</t>
  </si>
  <si>
    <t>Реконструкція скверу «Щастя»</t>
  </si>
  <si>
    <t>Реконструкція скверу «Дружба» в м. Суми</t>
  </si>
  <si>
    <t>Реконструкція фонтану «Садко» в м. Суми</t>
  </si>
  <si>
    <t>Реконструкція дитячого парку «Казка» в м. Суми</t>
  </si>
  <si>
    <t xml:space="preserve">Реконструкція парку ім. І.М. Кожедуба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</si>
  <si>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</si>
  <si>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>Нове будівництво скверу «Вишневий сад» по просп. Курський м.Суми</t>
  </si>
  <si>
    <t xml:space="preserve">Нове будівництво ділянки водогону за адресою: м. Суми, с. Піщане, вул. Вишнева </t>
  </si>
  <si>
    <t>Нове будівництво ділянки водогону за адресою: м. Суми, с.Піщане, вул. Шкільна від будинку № 29</t>
  </si>
  <si>
    <t xml:space="preserve">Будівництво міського пляжу  в парку ім. І.М.Кожедуба </t>
  </si>
  <si>
    <t>Будівництво спортивного майданчика «Атом-воркаут» по просп. Курський, 103</t>
  </si>
  <si>
    <t>Нове будівництво дитячого майданчика на території дитячого парку «Казка»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</si>
  <si>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</si>
  <si>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зони відпочинку на річці Псел по пров. Дачний, 9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</si>
  <si>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</si>
  <si>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</si>
  <si>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</si>
  <si>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Реконструкція зовнішніх теплових мереж та мереж водовідведення на площі Незалежності в м. Суми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</si>
  <si>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</si>
  <si>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</si>
  <si>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Реконструкція каналізаційного самопливного колектору Д - 1000 мм по вул. 1-ша Набережна р. Стрілка м.Суми (Коригування)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</si>
  <si>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</si>
  <si>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</si>
  <si>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(санація) самотічного каналізаційного колектора Д 400-800 мм від вул. Харківська, 30/1 по вул. Прокоф'єва до КНС-6 (Д400-600 мм, L-930 п.м.)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</si>
  <si>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</si>
  <si>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каналізаційного напірного колектора від діючої камери № 31 по  вул. Кринична до міських очисних споруд в м. Суми</t>
  </si>
  <si>
    <t>Реконструкція насосної станції по вул. Кругова</t>
  </si>
  <si>
    <t xml:space="preserve">Реконструкція (санація) самотічного каналізаційного колектора Д-500-1000 мм, який проходить вулицями Героїв Крут та Івана Сірка до КНС - 9 в м. Суми 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</si>
  <si>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</si>
  <si>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Реконструкція систем газопостачання м. Суми по вул. Г.Кондратьєва, 165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</si>
  <si>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</si>
  <si>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</si>
  <si>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</si>
  <si>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>Влаштування пандусів до житлового будинку за адресою: вул. Героїв Крут, 68Б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</si>
  <si>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</si>
  <si>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Влаштування пандусів по житлових будинків</t>
  </si>
  <si>
    <t>Влаштування пандусів до житлового будинку за адресою: просп. М. Лушпи, № 29 п.4 м. Суми</t>
  </si>
  <si>
    <t>Будівництво пандусу на центральному вході до парку ім. І.М. Кожедуба (вхідна група) (коригування)</t>
  </si>
  <si>
    <t>Нове будівництво тепломережі від ТК-208/1 до ТК-214/5 по вул. Юрія Вєтрова, 4 в м. Суми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</si>
  <si>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</si>
  <si>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</si>
  <si>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</si>
  <si>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</si>
  <si>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 xml:space="preserve">Нове будівництво напірного каналізаційного колектору від КНС - 10 до вул. Криничної в м. суми з переврізкою в збудований напірний колектор </t>
  </si>
  <si>
    <t xml:space="preserve">Нове будівництво напірного каналізаційного колектору від КНС - 9 до пр. М.Лушпи в м. Суми з переврізкою в збудований напірний колектор (друга нитка) </t>
  </si>
  <si>
    <t xml:space="preserve">Нове будівництво обводу напірного колектора біля ТК-19 до 18 камери в м. Суми </t>
  </si>
  <si>
    <t>Будівництво зливової каналізації по вул.Криничній</t>
  </si>
  <si>
    <t>Нове будівництво підземного контейнерного майданчика за адресою: м.Суми, вул. Леваневського, буд. 22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</si>
  <si>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</si>
  <si>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майданчику за адресою: м. Суми, проспект Михайла Лушпи, буд. 7</t>
  </si>
  <si>
    <t xml:space="preserve">Нове будівництво підземних контейнерних майданчиків </t>
  </si>
  <si>
    <t>Нове будівництво шахтного колодязя в с.Битиця</t>
  </si>
  <si>
    <t>Нове будівництво шахтного колодязя в с.Вільшанка</t>
  </si>
  <si>
    <t>Департамент інфраструктури міста Сумської міської ради</t>
  </si>
  <si>
    <t>Очікуваний рівень готовності проекту на кінець                 2024 року (план), %</t>
  </si>
  <si>
    <t>2024 рік                        (план)</t>
  </si>
  <si>
    <t>2023 рік                      (план)</t>
  </si>
  <si>
    <t>2022 рік                      (план)</t>
  </si>
  <si>
    <t>2021 рік (затверджено)</t>
  </si>
  <si>
    <t>2020 рік                             (звіт)</t>
  </si>
  <si>
    <t>Загальна вартість проекту</t>
  </si>
  <si>
    <t>Загальний період реалізації проекту                   (рік початку і завершення)</t>
  </si>
  <si>
    <t>Найменування інвестиційного проекту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</si>
  <si>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</si>
  <si>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Обсяги капітальних вкладень місцевого бюджету у розрізі інвестиційних проектів</t>
  </si>
  <si>
    <t>Додаток 10</t>
  </si>
  <si>
    <t>УСЬОГО за розділами І, ІІ, у тому числі:</t>
  </si>
  <si>
    <t>Державний бюджет України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</si>
  <si>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</si>
  <si>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</si>
  <si>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</si>
  <si>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Бюджет Верхньосироватської сільської територіальної громади</t>
  </si>
  <si>
    <t>Районний бюджет Сумського району</t>
  </si>
  <si>
    <t>0619770</t>
  </si>
  <si>
    <t>18315200000</t>
  </si>
  <si>
    <t>Обласний бюджет Сумської області</t>
  </si>
  <si>
    <t>0719770</t>
  </si>
  <si>
    <t xml:space="preserve">Інші субвенції з місцевого бюджету </t>
  </si>
  <si>
    <t>9770</t>
  </si>
  <si>
    <t>1519750</t>
  </si>
  <si>
    <t>Субвенція з місцевого бюджету на співфінансування інвестиційних проектів</t>
  </si>
  <si>
    <t>9750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</si>
  <si>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</si>
  <si>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</si>
  <si>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9320</t>
  </si>
  <si>
    <t>2024 рік                      (план)</t>
  </si>
  <si>
    <t>2023 рік                    (план)</t>
  </si>
  <si>
    <t>2021 рік       (затверджено)</t>
  </si>
  <si>
    <t>2020 рік                       (звіт)</t>
  </si>
  <si>
    <t>Найменування трансферту / найменування бюджету - отримувача міжбюджетного трансферту</t>
  </si>
  <si>
    <t>Код Програмної класифікації видатків та кредитування місцевого бюджету / код бюджету</t>
  </si>
  <si>
    <t>0619800</t>
  </si>
  <si>
    <t>0819770</t>
  </si>
  <si>
    <t>0619310</t>
  </si>
  <si>
    <t>Субвенція з місцевого бюджету на здійснення  переданих видатків у сфері освіти за рахунок коштів освітньої субвенції</t>
  </si>
  <si>
    <t>9310</t>
  </si>
  <si>
    <t>3719110</t>
  </si>
  <si>
    <t xml:space="preserve">Реверсна дотація </t>
  </si>
  <si>
    <t>I. Трансферти із загального фонду бюджету</t>
  </si>
  <si>
    <t>18531000000</t>
  </si>
  <si>
    <t>Показники міжбюджетних трансфертів іншим бюджетам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</si>
  <si>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</si>
  <si>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</si>
  <si>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</si>
  <si>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Додаток 12</t>
  </si>
  <si>
    <t>2021                            (затверджено з урах. змін)</t>
  </si>
  <si>
    <t>Показники місцевого боргу</t>
  </si>
  <si>
    <t xml:space="preserve">Код </t>
  </si>
  <si>
    <t>Внутрішній борг</t>
  </si>
  <si>
    <t>-</t>
  </si>
  <si>
    <t>у національній валюті (грн.)</t>
  </si>
  <si>
    <t>Зовнішній борг</t>
  </si>
  <si>
    <t>в іноземній валюті, (євро)</t>
  </si>
  <si>
    <t>у національній валюті (грн.) за курсом</t>
  </si>
  <si>
    <t>УСЬОГО, у національній валюті (грн.)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</si>
  <si>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</si>
  <si>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</si>
  <si>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 xml:space="preserve">№ з/п </t>
  </si>
  <si>
    <t>І. Гарантований борг (на кінець періоду)</t>
  </si>
  <si>
    <t>у національній валюті (грн)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</si>
  <si>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</si>
  <si>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</si>
  <si>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</si>
  <si>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</si>
  <si>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</si>
  <si>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</si>
  <si>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</si>
  <si>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</si>
  <si>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Додаток 4</t>
  </si>
  <si>
    <t>Додаток 5</t>
  </si>
  <si>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</si>
  <si>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</si>
  <si>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</si>
  <si>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Кредитування (результат), у тому числі:</t>
  </si>
  <si>
    <t>Внески до статутного капіталу суб'єктів господарювання</t>
  </si>
  <si>
    <t xml:space="preserve">   Додаток 2</t>
  </si>
  <si>
    <t xml:space="preserve">до  Прогнозу бюджету Сумської міської територіальної громади  </t>
  </si>
  <si>
    <t>на 2022-2024 роки</t>
  </si>
  <si>
    <t xml:space="preserve">Показники доходів бюджету </t>
  </si>
  <si>
    <t>(18531000000)</t>
  </si>
  <si>
    <t xml:space="preserve">Найменування показника </t>
  </si>
  <si>
    <t>(затверджено з урахуванням змін)</t>
  </si>
  <si>
    <t>І. Доходи (без урахування міжбюджетних трансфертів)</t>
  </si>
  <si>
    <t>Податкові надходження - всього,                    у тому числі:</t>
  </si>
  <si>
    <t>Загальний фонд - всього, зокрема:</t>
  </si>
  <si>
    <t>Податок та збір на доходи фізичних осіб</t>
  </si>
  <si>
    <t>11020000 </t>
  </si>
  <si>
    <t>Податок на прибуток підприємств  </t>
  </si>
  <si>
    <t>Рентна плата за спеціальне використання лісових ресурсів 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</si>
  <si>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</si>
  <si>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</si>
  <si>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>14000000 </t>
  </si>
  <si>
    <t>Внутрішні податки на товари та послуги  </t>
  </si>
  <si>
    <t>Податок на майно </t>
  </si>
  <si>
    <t>18030000 </t>
  </si>
  <si>
    <t>Туристичний збір </t>
  </si>
  <si>
    <t>18050000 </t>
  </si>
  <si>
    <t>Єдиний податок  </t>
  </si>
  <si>
    <t>Спеціальний фонд - всього, зокрема:</t>
  </si>
  <si>
    <t>19010000 </t>
  </si>
  <si>
    <t>Екологічний податок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</si>
  <si>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</si>
  <si>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21050000 </t>
  </si>
  <si>
    <t>Плата за розміщення тимчасово вільних коштів місцевих бюджетів </t>
  </si>
  <si>
    <t>21080000 </t>
  </si>
  <si>
    <t>Інші надходження  </t>
  </si>
  <si>
    <t>22010000 </t>
  </si>
  <si>
    <t>Плата за надання адміністративних послуг</t>
  </si>
  <si>
    <t>22080000 </t>
  </si>
  <si>
    <t>Надходження від орендної плати за користування цілісним майновим комплексом та іншим державним майном  </t>
  </si>
  <si>
    <t>22090000 </t>
  </si>
  <si>
    <t>Державне мито  </t>
  </si>
  <si>
    <t>24060000 </t>
  </si>
  <si>
    <t>24110000 </t>
  </si>
  <si>
    <t>Доходи від операцій з кредитування та надання гарантій  </t>
  </si>
  <si>
    <t>Надходження коштів пайової участі у розвитку інфраструктури населеного пункту</t>
  </si>
  <si>
    <t>25000000 </t>
  </si>
  <si>
    <t>Власні надходження бюджетних установ  </t>
  </si>
  <si>
    <t>Доходи від операцій з капіталом - всього, у тому числі:  </t>
  </si>
  <si>
    <t>Загальний фонд - всього: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</si>
  <si>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</si>
  <si>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</si>
  <si>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31020000 </t>
  </si>
  <si>
    <t>Надходження коштів від Державного фонду дорогоцінних металів і дорогоцінного каміння  </t>
  </si>
  <si>
    <t>31030000 </t>
  </si>
  <si>
    <t>Кошти від відчуження майна, що належить Автономній Республіці Крим та майна, що перебуває в комунальній власності  </t>
  </si>
  <si>
    <t>33010000 </t>
  </si>
  <si>
    <t>Кошти від продажу землі  </t>
  </si>
  <si>
    <t>Цільові фонди - всього, у тому числі:  </t>
  </si>
  <si>
    <t>50110000 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</si>
  <si>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 </t>
  </si>
  <si>
    <t>Загальний фонд</t>
  </si>
  <si>
    <t>Спеціальний фонд</t>
  </si>
  <si>
    <t>ІІ. Трансферти з державного бюджету</t>
  </si>
  <si>
    <t>Дотації з державного бюджету, у тому числі:</t>
  </si>
  <si>
    <t>Субвенції з державного бюджету  - всього, у тому числі:</t>
  </si>
  <si>
    <t>ІIІ. Трансферти з інших місцевих бюджетів</t>
  </si>
  <si>
    <t>Субвенції з місцевих бюджетів - всього, у тому числі:</t>
  </si>
  <si>
    <t>42020000</t>
  </si>
  <si>
    <t>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</si>
  <si>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</si>
  <si>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</si>
  <si>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2020 рік                      (звіт)</t>
  </si>
  <si>
    <t>2021 рік (затверджено з урахуванням змін)</t>
  </si>
  <si>
    <t>2022 рік (план)</t>
  </si>
  <si>
    <t>2023 рік                 (план)</t>
  </si>
  <si>
    <t>2024                      (план)</t>
  </si>
  <si>
    <t>1</t>
  </si>
  <si>
    <t>I. Трансферти до загального фонду бюджету</t>
  </si>
  <si>
    <t>41033900 </t>
  </si>
  <si>
    <t xml:space="preserve">Освітня субвенція з державного бюджету місцевим бюджетам </t>
  </si>
  <si>
    <t>41034200</t>
  </si>
  <si>
    <t>Медична субвенція з державного бюджету місцевим бюджетам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</si>
  <si>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</si>
  <si>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</si>
  <si>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41039900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</si>
  <si>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 вул. Харківська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</si>
  <si>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</si>
  <si>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</si>
  <si>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</si>
  <si>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</si>
  <si>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41050500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</si>
  <si>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</si>
  <si>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</si>
  <si>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</si>
  <si>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</si>
  <si>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</si>
  <si>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</si>
  <si>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</si>
  <si>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</si>
  <si>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</si>
  <si>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</si>
  <si>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18505000000</t>
  </si>
  <si>
    <t>Бюджет Миколаївської селищної територіальної громади</t>
  </si>
  <si>
    <t>18514000000</t>
  </si>
  <si>
    <t>Бюджет Нижньосироватської сільської територіальної громади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</si>
  <si>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</si>
  <si>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</si>
  <si>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</si>
  <si>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</si>
  <si>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41053300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</si>
  <si>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</si>
  <si>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18313200000</t>
  </si>
  <si>
    <t>Районний бюджет Роменського району</t>
  </si>
  <si>
    <t>Районний бюджету Сумського району</t>
  </si>
  <si>
    <t>18507000000</t>
  </si>
  <si>
    <t>Бюджет Хотінської селищної територіальної громади</t>
  </si>
  <si>
    <t>18509000000</t>
  </si>
  <si>
    <t>Бюджет Бездрицької сільської територіальної громади</t>
  </si>
  <si>
    <t>18512000000</t>
  </si>
  <si>
    <t>Бюджет Миколаївської сільської територіальної громади</t>
  </si>
  <si>
    <t>18513000000</t>
  </si>
  <si>
    <t>Бюджет Миропільської сільської територіальної громади</t>
  </si>
  <si>
    <t>18517000000</t>
  </si>
  <si>
    <t>Бюджет Краснопільської селищної територіальної громади</t>
  </si>
  <si>
    <t>18525000000</t>
  </si>
  <si>
    <t>Бюджет Степанівської селищної територіальної громади</t>
  </si>
  <si>
    <t>18527000000</t>
  </si>
  <si>
    <t>18535000000</t>
  </si>
  <si>
    <t xml:space="preserve">Бюджет Білопільської міської територіальної громади </t>
  </si>
  <si>
    <t>18540000000</t>
  </si>
  <si>
    <t>Бюджет Ворожбянської міської територіальної громади</t>
  </si>
  <si>
    <t>18543000000</t>
  </si>
  <si>
    <t>Бюджет Лебединської міської територіальної громади</t>
  </si>
  <si>
    <t>41054900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</si>
  <si>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</si>
  <si>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</si>
  <si>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</si>
  <si>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IІ. Трансферти до спеціального фонду бюджету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</si>
  <si>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</si>
  <si>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</si>
  <si>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Гранти (дарунки), що надійшли до бюджетів усіх рівнів</t>
  </si>
  <si>
    <t>РАЗОМ за розділами І, ІІ, у тому числі:</t>
  </si>
  <si>
    <t>Неподаткові надходження - всього, у тому числі:</t>
  </si>
  <si>
    <t>Дотації з місцевих бюджетів, у тому числі:</t>
  </si>
  <si>
    <t>Гранти (дарунки), що надійшли до бюджетів усіх рівнів  - всього, у тому числі:</t>
  </si>
  <si>
    <t>УСЬОГО за розділом ІІІ, у тому числі:</t>
  </si>
  <si>
    <t>РАЗОМ за розділами І, ІІ, та III, у тому числі:</t>
  </si>
  <si>
    <t>2024                               (план)</t>
  </si>
  <si>
    <t>2020                                    (звіт)</t>
  </si>
  <si>
    <t xml:space="preserve">до Прогнозу бюджету Сумської міської   </t>
  </si>
  <si>
    <t>територіальної громади на 2022 - 2024 роки</t>
  </si>
  <si>
    <t>ІI. Трансферти із спеціального фонду бюджету</t>
  </si>
  <si>
    <t xml:space="preserve">до  Прогнозу бюджету Сумської міської </t>
  </si>
  <si>
    <t>територіальної громади  на 2022-2024 роки</t>
  </si>
  <si>
    <t xml:space="preserve">                         Додаток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</si>
</sst>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\ _₴;\-#,##0\ _₴"/>
    <numFmt numFmtId="166" formatCode="_-* #,##0.00\ _г_р_н_._-;\-* #,##0.00\ _г_р_н_._-;_-* &quot;-&quot;??\ _г_р_н_._-;_-@_-"/>
    <numFmt numFmtId="167" formatCode="_-* #,##0.00\ _₴_-;\-* #,##0.00\ _₴_-;_-* &quot;-&quot;??\ _₴_-;_-@_-"/>
  </numFmts>
  <fonts count="100" x14ac:knownFonts="1">
    <font>
      <sz val="10"/>
      <name val="Times New Roman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i/>
      <sz val="45"/>
      <color theme="1"/>
      <name val="Calibri"/>
      <family val="2"/>
      <charset val="204"/>
      <scheme val="minor"/>
    </font>
    <font>
      <b/>
      <i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sz val="4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30"/>
      <color rgb="FF000000"/>
      <name val="Times New Roman"/>
      <family val="1"/>
      <charset val="204"/>
    </font>
    <font>
      <sz val="25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b/>
      <sz val="60"/>
      <color rgb="FF000000"/>
      <name val="Times New Roman"/>
      <family val="1"/>
      <charset val="204"/>
    </font>
    <font>
      <sz val="4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5"/>
      <color rgb="FFFF0000"/>
      <name val="Times New Roman"/>
      <family val="1"/>
      <charset val="204"/>
    </font>
    <font>
      <sz val="27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u/>
      <sz val="60"/>
      <color rgb="FF000000"/>
      <name val="Times New Roman"/>
      <family val="1"/>
      <charset val="204"/>
    </font>
    <font>
      <sz val="60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5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9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5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40"/>
      <color rgb="FF000000"/>
      <name val="Times New Roman"/>
      <family val="1"/>
      <charset val="204"/>
    </font>
    <font>
      <b/>
      <i/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60"/>
      <name val="Times New Roman"/>
      <family val="1"/>
      <charset val="204"/>
    </font>
    <font>
      <sz val="60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3" fillId="0" borderId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0" fillId="7" borderId="1" applyNumberFormat="0" applyAlignment="0" applyProtection="0"/>
    <xf numFmtId="0" fontId="11" fillId="22" borderId="2" applyNumberFormat="0" applyAlignment="0" applyProtection="0"/>
    <xf numFmtId="0" fontId="18" fillId="22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15" fillId="0" borderId="3" applyNumberFormat="0" applyFill="0" applyAlignment="0" applyProtection="0"/>
    <xf numFmtId="0" fontId="13" fillId="23" borderId="4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3" fillId="0" borderId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7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31" borderId="0" applyNumberFormat="0" applyBorder="0" applyAlignment="0" applyProtection="0"/>
    <xf numFmtId="0" fontId="27" fillId="37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8" borderId="0" applyNumberFormat="0" applyBorder="0" applyAlignment="0" applyProtection="0"/>
    <xf numFmtId="0" fontId="26" fillId="27" borderId="0" applyNumberFormat="0" applyBorder="0" applyAlignment="0" applyProtection="0"/>
    <xf numFmtId="0" fontId="26" fillId="33" borderId="0" applyNumberFormat="0" applyBorder="0" applyAlignment="0" applyProtection="0"/>
    <xf numFmtId="0" fontId="27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7" fillId="40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7" fillId="41" borderId="0" applyNumberFormat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0" borderId="0"/>
    <xf numFmtId="0" fontId="4" fillId="0" borderId="0"/>
    <xf numFmtId="166" fontId="2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7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4" fontId="30" fillId="0" borderId="7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4" fontId="29" fillId="0" borderId="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4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31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0" borderId="0" xfId="79" applyFont="1"/>
    <xf numFmtId="0" fontId="37" fillId="0" borderId="0" xfId="79" applyFont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wrapText="1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5" fillId="0" borderId="0" xfId="83" applyFill="1"/>
    <xf numFmtId="0" fontId="34" fillId="0" borderId="0" xfId="83" applyFont="1" applyFill="1"/>
    <xf numFmtId="49" fontId="45" fillId="0" borderId="0" xfId="83" applyNumberFormat="1" applyFont="1" applyFill="1"/>
    <xf numFmtId="49" fontId="34" fillId="0" borderId="0" xfId="83" applyNumberFormat="1" applyFont="1" applyFill="1"/>
    <xf numFmtId="0" fontId="46" fillId="0" borderId="0" xfId="83" applyFont="1" applyFill="1" applyBorder="1"/>
    <xf numFmtId="4" fontId="47" fillId="0" borderId="7" xfId="83" applyNumberFormat="1" applyFont="1" applyFill="1" applyBorder="1" applyAlignment="1">
      <alignment horizontal="right" wrapText="1"/>
    </xf>
    <xf numFmtId="49" fontId="47" fillId="0" borderId="7" xfId="83" applyNumberFormat="1" applyFont="1" applyFill="1" applyBorder="1" applyAlignment="1">
      <alignment horizontal="center" vertical="center" wrapText="1"/>
    </xf>
    <xf numFmtId="0" fontId="48" fillId="0" borderId="0" xfId="83" applyFont="1" applyFill="1" applyBorder="1"/>
    <xf numFmtId="4" fontId="49" fillId="0" borderId="7" xfId="83" applyNumberFormat="1" applyFont="1" applyFill="1" applyBorder="1" applyAlignment="1">
      <alignment horizontal="right" wrapText="1"/>
    </xf>
    <xf numFmtId="49" fontId="50" fillId="0" borderId="7" xfId="83" applyNumberFormat="1" applyFont="1" applyFill="1" applyBorder="1" applyAlignment="1">
      <alignment horizontal="center" vertical="center" wrapText="1"/>
    </xf>
    <xf numFmtId="0" fontId="5" fillId="0" borderId="0" xfId="83" applyFill="1" applyBorder="1"/>
    <xf numFmtId="4" fontId="51" fillId="0" borderId="7" xfId="83" applyNumberFormat="1" applyFont="1" applyFill="1" applyBorder="1" applyAlignment="1">
      <alignment horizontal="right" wrapText="1"/>
    </xf>
    <xf numFmtId="49" fontId="52" fillId="0" borderId="7" xfId="83" applyNumberFormat="1" applyFont="1" applyFill="1" applyBorder="1" applyAlignment="1">
      <alignment horizontal="center" vertical="center" wrapText="1"/>
    </xf>
    <xf numFmtId="0" fontId="39" fillId="0" borderId="0" xfId="83" applyFont="1" applyFill="1" applyBorder="1"/>
    <xf numFmtId="4" fontId="53" fillId="0" borderId="7" xfId="83" applyNumberFormat="1" applyFont="1" applyFill="1" applyBorder="1" applyAlignment="1">
      <alignment horizontal="right" wrapText="1"/>
    </xf>
    <xf numFmtId="49" fontId="54" fillId="0" borderId="7" xfId="83" applyNumberFormat="1" applyFont="1" applyFill="1" applyBorder="1" applyAlignment="1">
      <alignment horizontal="center" vertical="center" wrapText="1"/>
    </xf>
    <xf numFmtId="0" fontId="51" fillId="0" borderId="7" xfId="83" applyFont="1" applyFill="1" applyBorder="1" applyAlignment="1">
      <alignment horizontal="center"/>
    </xf>
    <xf numFmtId="0" fontId="5" fillId="0" borderId="0" xfId="83" applyFont="1" applyFill="1" applyBorder="1"/>
    <xf numFmtId="4" fontId="52" fillId="0" borderId="7" xfId="83" applyNumberFormat="1" applyFont="1" applyFill="1" applyBorder="1" applyAlignment="1">
      <alignment horizontal="right" wrapText="1"/>
    </xf>
    <xf numFmtId="4" fontId="54" fillId="0" borderId="7" xfId="83" applyNumberFormat="1" applyFont="1" applyFill="1" applyBorder="1" applyAlignment="1">
      <alignment horizontal="right" wrapText="1"/>
    </xf>
    <xf numFmtId="0" fontId="55" fillId="0" borderId="0" xfId="83" applyFont="1" applyFill="1" applyBorder="1"/>
    <xf numFmtId="0" fontId="53" fillId="0" borderId="7" xfId="83" applyFont="1" applyFill="1" applyBorder="1" applyAlignment="1">
      <alignment horizontal="center" vertical="center" wrapText="1"/>
    </xf>
    <xf numFmtId="0" fontId="54" fillId="0" borderId="7" xfId="83" applyFont="1" applyFill="1" applyBorder="1" applyAlignment="1">
      <alignment horizontal="center" vertical="center" wrapText="1"/>
    </xf>
    <xf numFmtId="0" fontId="56" fillId="0" borderId="0" xfId="83" applyFont="1" applyFill="1" applyBorder="1"/>
    <xf numFmtId="0" fontId="51" fillId="0" borderId="7" xfId="83" applyFont="1" applyFill="1" applyBorder="1" applyAlignment="1">
      <alignment horizontal="center" vertical="center" wrapText="1"/>
    </xf>
    <xf numFmtId="0" fontId="52" fillId="0" borderId="7" xfId="83" applyFont="1" applyFill="1" applyBorder="1" applyAlignment="1">
      <alignment horizontal="center" vertical="center" wrapText="1"/>
    </xf>
    <xf numFmtId="0" fontId="57" fillId="0" borderId="0" xfId="83" applyFont="1" applyFill="1" applyBorder="1" applyAlignment="1">
      <alignment horizontal="right"/>
    </xf>
    <xf numFmtId="0" fontId="58" fillId="0" borderId="0" xfId="83" applyFont="1" applyFill="1" applyBorder="1"/>
    <xf numFmtId="0" fontId="54" fillId="0" borderId="0" xfId="83" applyFont="1" applyFill="1" applyBorder="1" applyAlignment="1">
      <alignment horizontal="center" vertical="top" wrapText="1"/>
    </xf>
    <xf numFmtId="49" fontId="54" fillId="0" borderId="0" xfId="83" applyNumberFormat="1" applyFont="1" applyFill="1" applyBorder="1" applyAlignment="1">
      <alignment horizontal="center" vertical="top" wrapText="1"/>
    </xf>
    <xf numFmtId="0" fontId="59" fillId="0" borderId="0" xfId="83" applyFont="1" applyFill="1" applyBorder="1" applyAlignment="1">
      <alignment vertical="top" wrapText="1"/>
    </xf>
    <xf numFmtId="0" fontId="52" fillId="0" borderId="0" xfId="83" applyFont="1" applyFill="1" applyBorder="1" applyAlignment="1">
      <alignment horizontal="center" vertical="top" wrapText="1"/>
    </xf>
    <xf numFmtId="0" fontId="60" fillId="0" borderId="0" xfId="83" applyFont="1" applyFill="1" applyBorder="1" applyAlignment="1">
      <alignment vertical="top" wrapText="1"/>
    </xf>
    <xf numFmtId="0" fontId="59" fillId="0" borderId="0" xfId="83" applyFont="1" applyFill="1" applyBorder="1" applyAlignment="1">
      <alignment wrapText="1"/>
    </xf>
    <xf numFmtId="0" fontId="61" fillId="0" borderId="0" xfId="83" applyFont="1" applyFill="1" applyBorder="1" applyAlignment="1">
      <alignment horizontal="center" wrapText="1"/>
    </xf>
    <xf numFmtId="49" fontId="61" fillId="0" borderId="0" xfId="83" applyNumberFormat="1" applyFont="1" applyFill="1" applyBorder="1" applyAlignment="1">
      <alignment wrapText="1"/>
    </xf>
    <xf numFmtId="0" fontId="34" fillId="0" borderId="0" xfId="83" applyFont="1" applyFill="1" applyAlignment="1"/>
    <xf numFmtId="49" fontId="34" fillId="0" borderId="0" xfId="83" applyNumberFormat="1" applyFont="1" applyFill="1" applyAlignment="1"/>
    <xf numFmtId="0" fontId="63" fillId="0" borderId="0" xfId="83" applyFont="1" applyFill="1" applyAlignment="1">
      <alignment vertical="center" wrapText="1"/>
    </xf>
    <xf numFmtId="0" fontId="64" fillId="0" borderId="0" xfId="83" applyFont="1" applyFill="1"/>
    <xf numFmtId="0" fontId="7" fillId="0" borderId="0" xfId="83" applyFont="1" applyFill="1"/>
    <xf numFmtId="0" fontId="63" fillId="0" borderId="0" xfId="83" applyFont="1" applyAlignment="1"/>
    <xf numFmtId="49" fontId="66" fillId="0" borderId="0" xfId="83" applyNumberFormat="1" applyFont="1" applyFill="1"/>
    <xf numFmtId="49" fontId="67" fillId="0" borderId="0" xfId="83" applyNumberFormat="1" applyFont="1" applyFill="1"/>
    <xf numFmtId="0" fontId="65" fillId="0" borderId="0" xfId="83" applyFont="1" applyAlignment="1">
      <alignment horizontal="left"/>
    </xf>
    <xf numFmtId="0" fontId="57" fillId="0" borderId="0" xfId="83" applyFont="1" applyAlignment="1"/>
    <xf numFmtId="0" fontId="7" fillId="0" borderId="0" xfId="84" applyAlignment="1">
      <alignment horizontal="center" vertical="center" wrapText="1"/>
    </xf>
    <xf numFmtId="0" fontId="7" fillId="0" borderId="0" xfId="84" applyAlignment="1">
      <alignment horizontal="left" vertical="center" wrapText="1"/>
    </xf>
    <xf numFmtId="0" fontId="7" fillId="0" borderId="0" xfId="84" applyAlignment="1">
      <alignment wrapText="1"/>
    </xf>
    <xf numFmtId="0" fontId="7" fillId="0" borderId="0" xfId="84" applyFont="1" applyAlignment="1">
      <alignment horizontal="left" vertical="center" wrapText="1"/>
    </xf>
    <xf numFmtId="0" fontId="28" fillId="0" borderId="0" xfId="84" applyFont="1" applyAlignment="1">
      <alignment horizontal="center" vertical="center" wrapText="1"/>
    </xf>
    <xf numFmtId="0" fontId="7" fillId="0" borderId="0" xfId="84" applyFont="1" applyAlignment="1">
      <alignment horizontal="center" vertical="center" wrapText="1"/>
    </xf>
    <xf numFmtId="0" fontId="7" fillId="0" borderId="7" xfId="84" applyFont="1" applyBorder="1" applyAlignment="1">
      <alignment horizontal="center" vertical="center" wrapText="1"/>
    </xf>
    <xf numFmtId="0" fontId="7" fillId="0" borderId="0" xfId="84" applyFont="1" applyAlignment="1">
      <alignment wrapText="1"/>
    </xf>
    <xf numFmtId="49" fontId="7" fillId="0" borderId="7" xfId="84" applyNumberFormat="1" applyFont="1" applyBorder="1" applyAlignment="1">
      <alignment horizontal="center" vertical="center" wrapText="1"/>
    </xf>
    <xf numFmtId="49" fontId="7" fillId="0" borderId="7" xfId="84" applyNumberFormat="1" applyFont="1" applyBorder="1" applyAlignment="1">
      <alignment vertical="center" wrapText="1"/>
    </xf>
    <xf numFmtId="4" fontId="7" fillId="0" borderId="7" xfId="84" applyNumberFormat="1" applyFont="1" applyBorder="1" applyAlignment="1">
      <alignment horizontal="center" vertical="center" wrapText="1"/>
    </xf>
    <xf numFmtId="49" fontId="29" fillId="0" borderId="7" xfId="84" applyNumberFormat="1" applyFont="1" applyBorder="1" applyAlignment="1">
      <alignment horizontal="center" vertical="center" wrapText="1"/>
    </xf>
    <xf numFmtId="0" fontId="29" fillId="0" borderId="7" xfId="84" applyFont="1" applyBorder="1" applyAlignment="1">
      <alignment horizontal="left" vertical="center" wrapText="1"/>
    </xf>
    <xf numFmtId="4" fontId="29" fillId="0" borderId="7" xfId="84" applyNumberFormat="1" applyFont="1" applyBorder="1" applyAlignment="1">
      <alignment horizontal="center" vertical="center" wrapText="1"/>
    </xf>
    <xf numFmtId="0" fontId="29" fillId="0" borderId="0" xfId="84" applyFont="1" applyAlignment="1">
      <alignment wrapText="1"/>
    </xf>
    <xf numFmtId="4" fontId="29" fillId="0" borderId="7" xfId="84" applyNumberFormat="1" applyFont="1" applyBorder="1" applyAlignment="1">
      <alignment vertical="center" wrapText="1"/>
    </xf>
    <xf numFmtId="0" fontId="30" fillId="0" borderId="7" xfId="84" applyFont="1" applyBorder="1" applyAlignment="1">
      <alignment horizontal="center" vertical="center" wrapText="1"/>
    </xf>
    <xf numFmtId="0" fontId="30" fillId="0" borderId="7" xfId="84" applyFont="1" applyBorder="1" applyAlignment="1">
      <alignment horizontal="left" vertical="center" wrapText="1"/>
    </xf>
    <xf numFmtId="4" fontId="30" fillId="0" borderId="7" xfId="84" applyNumberFormat="1" applyFont="1" applyBorder="1" applyAlignment="1">
      <alignment horizontal="center" vertical="center" wrapText="1"/>
    </xf>
    <xf numFmtId="0" fontId="30" fillId="0" borderId="0" xfId="84" applyFont="1" applyAlignment="1">
      <alignment wrapText="1"/>
    </xf>
    <xf numFmtId="0" fontId="31" fillId="0" borderId="7" xfId="84" applyFont="1" applyBorder="1" applyAlignment="1">
      <alignment horizontal="center" vertical="center" wrapText="1"/>
    </xf>
    <xf numFmtId="0" fontId="31" fillId="0" borderId="7" xfId="84" applyFont="1" applyBorder="1" applyAlignment="1">
      <alignment horizontal="left" vertical="center" wrapText="1"/>
    </xf>
    <xf numFmtId="4" fontId="31" fillId="0" borderId="7" xfId="84" applyNumberFormat="1" applyFont="1" applyBorder="1" applyAlignment="1">
      <alignment horizontal="center" vertical="center" wrapText="1"/>
    </xf>
    <xf numFmtId="0" fontId="31" fillId="0" borderId="0" xfId="84" applyFont="1" applyAlignment="1">
      <alignment wrapText="1"/>
    </xf>
    <xf numFmtId="0" fontId="68" fillId="0" borderId="0" xfId="84" applyFont="1" applyAlignment="1">
      <alignment horizontal="center" vertical="center" wrapText="1"/>
    </xf>
    <xf numFmtId="0" fontId="68" fillId="0" borderId="0" xfId="84" applyFont="1" applyAlignment="1">
      <alignment horizontal="left" vertical="center" wrapText="1"/>
    </xf>
    <xf numFmtId="4" fontId="68" fillId="0" borderId="0" xfId="84" applyNumberFormat="1" applyFont="1" applyAlignment="1">
      <alignment horizontal="center" vertical="center" wrapText="1"/>
    </xf>
    <xf numFmtId="0" fontId="68" fillId="0" borderId="0" xfId="84" applyFont="1" applyAlignment="1">
      <alignment wrapText="1"/>
    </xf>
    <xf numFmtId="4" fontId="7" fillId="0" borderId="0" xfId="84" applyNumberFormat="1" applyAlignment="1">
      <alignment horizontal="center" vertical="center" wrapText="1"/>
    </xf>
    <xf numFmtId="0" fontId="7" fillId="0" borderId="7" xfId="84" applyFont="1" applyBorder="1" applyAlignment="1">
      <alignment horizontal="left" vertical="center" wrapText="1"/>
    </xf>
    <xf numFmtId="4" fontId="7" fillId="0" borderId="7" xfId="84" applyNumberFormat="1" applyBorder="1" applyAlignment="1">
      <alignment horizontal="center" vertical="center" wrapText="1"/>
    </xf>
    <xf numFmtId="0" fontId="36" fillId="0" borderId="0" xfId="79" applyFont="1" applyFill="1" applyAlignment="1">
      <alignment horizontal="justify" vertical="center" wrapText="1"/>
    </xf>
    <xf numFmtId="0" fontId="34" fillId="0" borderId="0" xfId="79" applyFont="1" applyFill="1" applyAlignment="1">
      <alignment horizontal="right" vertical="center" wrapText="1"/>
    </xf>
    <xf numFmtId="0" fontId="41" fillId="0" borderId="0" xfId="79" applyFont="1" applyFill="1" applyAlignment="1">
      <alignment horizontal="center" vertical="center" wrapText="1"/>
    </xf>
    <xf numFmtId="0" fontId="35" fillId="0" borderId="0" xfId="79" applyAlignment="1">
      <alignment horizontal="justify" vertical="center" wrapText="1"/>
    </xf>
    <xf numFmtId="0" fontId="35" fillId="0" borderId="0" xfId="79"/>
    <xf numFmtId="0" fontId="36" fillId="0" borderId="0" xfId="79" applyFont="1" applyFill="1" applyAlignment="1">
      <alignment horizontal="right" vertical="center" wrapText="1"/>
    </xf>
    <xf numFmtId="0" fontId="69" fillId="0" borderId="0" xfId="79" applyFont="1" applyAlignment="1">
      <alignment horizontal="justify" vertical="center" wrapText="1"/>
    </xf>
    <xf numFmtId="0" fontId="69" fillId="0" borderId="0" xfId="79" applyFont="1"/>
    <xf numFmtId="0" fontId="70" fillId="0" borderId="0" xfId="79" applyFont="1" applyAlignment="1">
      <alignment horizontal="justify" vertical="center" wrapText="1"/>
    </xf>
    <xf numFmtId="0" fontId="70" fillId="0" borderId="0" xfId="79" applyFont="1"/>
    <xf numFmtId="0" fontId="71" fillId="0" borderId="0" xfId="79" applyFont="1" applyAlignment="1">
      <alignment horizontal="justify" vertical="center" wrapText="1"/>
    </xf>
    <xf numFmtId="0" fontId="71" fillId="0" borderId="0" xfId="79" applyFont="1"/>
    <xf numFmtId="0" fontId="41" fillId="0" borderId="0" xfId="79" applyFont="1" applyAlignment="1">
      <alignment horizontal="justify" vertical="center" wrapText="1"/>
    </xf>
    <xf numFmtId="0" fontId="41" fillId="0" borderId="0" xfId="79" applyFont="1"/>
    <xf numFmtId="0" fontId="36" fillId="0" borderId="0" xfId="79" applyFont="1" applyAlignment="1">
      <alignment horizontal="justify" vertical="center" wrapText="1"/>
    </xf>
    <xf numFmtId="0" fontId="34" fillId="0" borderId="0" xfId="79" applyFont="1" applyAlignment="1">
      <alignment horizontal="left" vertical="center" indent="15"/>
    </xf>
    <xf numFmtId="0" fontId="36" fillId="0" borderId="0" xfId="79" applyFont="1" applyFill="1"/>
    <xf numFmtId="0" fontId="41" fillId="0" borderId="0" xfId="79" applyFont="1" applyFill="1" applyAlignment="1">
      <alignment wrapText="1"/>
    </xf>
    <xf numFmtId="0" fontId="40" fillId="0" borderId="0" xfId="79" applyFont="1" applyAlignment="1">
      <alignment horizontal="center" vertical="center"/>
    </xf>
    <xf numFmtId="0" fontId="41" fillId="0" borderId="0" xfId="79" applyFont="1" applyAlignment="1">
      <alignment vertical="center"/>
    </xf>
    <xf numFmtId="0" fontId="34" fillId="0" borderId="0" xfId="79" applyFont="1" applyBorder="1" applyAlignment="1">
      <alignment horizontal="center" vertical="center" wrapText="1"/>
    </xf>
    <xf numFmtId="0" fontId="34" fillId="0" borderId="0" xfId="79" applyFont="1" applyBorder="1" applyAlignment="1">
      <alignment vertical="center" wrapText="1"/>
    </xf>
    <xf numFmtId="0" fontId="40" fillId="0" borderId="0" xfId="79" applyFont="1" applyAlignment="1">
      <alignment horizontal="justify" vertical="center" wrapText="1"/>
    </xf>
    <xf numFmtId="0" fontId="40" fillId="0" borderId="0" xfId="79" applyFont="1"/>
    <xf numFmtId="0" fontId="41" fillId="0" borderId="7" xfId="79" applyFont="1" applyBorder="1" applyAlignment="1">
      <alignment horizontal="center" vertical="center" wrapText="1"/>
    </xf>
    <xf numFmtId="0" fontId="34" fillId="0" borderId="7" xfId="79" applyFont="1" applyBorder="1" applyAlignment="1">
      <alignment horizontal="center" vertical="center" wrapText="1"/>
    </xf>
    <xf numFmtId="0" fontId="34" fillId="0" borderId="7" xfId="79" applyFont="1" applyBorder="1" applyAlignment="1">
      <alignment vertical="center" wrapText="1"/>
    </xf>
    <xf numFmtId="165" fontId="34" fillId="0" borderId="7" xfId="80" applyNumberFormat="1" applyFont="1" applyBorder="1" applyAlignment="1">
      <alignment horizontal="center" vertical="center" wrapText="1"/>
    </xf>
    <xf numFmtId="0" fontId="34" fillId="0" borderId="7" xfId="79" applyFont="1" applyBorder="1" applyAlignment="1">
      <alignment horizontal="center" vertical="center"/>
    </xf>
    <xf numFmtId="0" fontId="40" fillId="0" borderId="7" xfId="79" applyFont="1" applyBorder="1" applyAlignment="1">
      <alignment horizontal="center" vertical="center" wrapText="1"/>
    </xf>
    <xf numFmtId="0" fontId="40" fillId="0" borderId="7" xfId="79" applyFont="1" applyBorder="1" applyAlignment="1">
      <alignment vertical="center" wrapText="1"/>
    </xf>
    <xf numFmtId="0" fontId="72" fillId="0" borderId="0" xfId="79" applyFont="1" applyAlignment="1">
      <alignment horizontal="justify" vertical="center" wrapText="1"/>
    </xf>
    <xf numFmtId="0" fontId="72" fillId="0" borderId="0" xfId="79" applyFont="1"/>
    <xf numFmtId="0" fontId="41" fillId="0" borderId="7" xfId="79" applyFont="1" applyFill="1" applyBorder="1" applyAlignment="1">
      <alignment horizontal="center" vertical="center" wrapText="1"/>
    </xf>
    <xf numFmtId="0" fontId="34" fillId="0" borderId="7" xfId="79" applyFont="1" applyFill="1" applyBorder="1" applyAlignment="1">
      <alignment horizontal="center" vertical="center" wrapText="1"/>
    </xf>
    <xf numFmtId="0" fontId="34" fillId="0" borderId="7" xfId="79" applyFont="1" applyFill="1" applyBorder="1" applyAlignment="1">
      <alignment vertical="center" wrapText="1"/>
    </xf>
    <xf numFmtId="3" fontId="34" fillId="0" borderId="7" xfId="80" applyNumberFormat="1" applyFont="1" applyFill="1" applyBorder="1" applyAlignment="1">
      <alignment horizontal="center" vertical="center" wrapText="1"/>
    </xf>
    <xf numFmtId="3" fontId="34" fillId="0" borderId="7" xfId="79" applyNumberFormat="1" applyFont="1" applyFill="1" applyBorder="1" applyAlignment="1">
      <alignment horizontal="center" vertical="center" wrapText="1"/>
    </xf>
    <xf numFmtId="0" fontId="67" fillId="0" borderId="7" xfId="79" applyFont="1" applyFill="1" applyBorder="1" applyAlignment="1">
      <alignment vertical="center" wrapText="1"/>
    </xf>
    <xf numFmtId="0" fontId="40" fillId="0" borderId="7" xfId="79" applyFont="1" applyFill="1" applyBorder="1" applyAlignment="1">
      <alignment horizontal="center" vertical="center" wrapText="1"/>
    </xf>
    <xf numFmtId="0" fontId="40" fillId="0" borderId="7" xfId="79" applyFont="1" applyFill="1" applyBorder="1" applyAlignment="1">
      <alignment vertical="center" wrapText="1"/>
    </xf>
    <xf numFmtId="3" fontId="40" fillId="0" borderId="7" xfId="80" applyNumberFormat="1" applyFont="1" applyFill="1" applyBorder="1" applyAlignment="1">
      <alignment horizontal="center" vertical="center" wrapText="1"/>
    </xf>
    <xf numFmtId="3" fontId="40" fillId="0" borderId="7" xfId="79" applyNumberFormat="1" applyFont="1" applyFill="1" applyBorder="1" applyAlignment="1">
      <alignment horizontal="center" vertical="center" wrapText="1"/>
    </xf>
    <xf numFmtId="0" fontId="4" fillId="0" borderId="0" xfId="85"/>
    <xf numFmtId="0" fontId="34" fillId="0" borderId="0" xfId="85" applyFont="1" applyAlignment="1">
      <alignment horizontal="left" vertical="center" wrapText="1"/>
    </xf>
    <xf numFmtId="0" fontId="34" fillId="0" borderId="0" xfId="85" applyFont="1" applyAlignment="1">
      <alignment horizontal="left" vertical="center" indent="15"/>
    </xf>
    <xf numFmtId="0" fontId="42" fillId="0" borderId="0" xfId="85" applyFont="1" applyAlignment="1">
      <alignment horizontal="center" vertical="center"/>
    </xf>
    <xf numFmtId="0" fontId="34" fillId="0" borderId="0" xfId="85" applyFont="1" applyAlignment="1">
      <alignment vertical="center"/>
    </xf>
    <xf numFmtId="0" fontId="41" fillId="0" borderId="0" xfId="85" applyFont="1" applyAlignment="1">
      <alignment vertical="center"/>
    </xf>
    <xf numFmtId="0" fontId="41" fillId="0" borderId="0" xfId="85" applyFont="1" applyAlignment="1">
      <alignment horizontal="center" vertical="center"/>
    </xf>
    <xf numFmtId="0" fontId="41" fillId="0" borderId="7" xfId="85" applyFont="1" applyBorder="1" applyAlignment="1">
      <alignment horizontal="center" vertical="center" wrapText="1"/>
    </xf>
    <xf numFmtId="0" fontId="73" fillId="0" borderId="0" xfId="85" applyFont="1"/>
    <xf numFmtId="0" fontId="40" fillId="0" borderId="7" xfId="85" applyFont="1" applyBorder="1" applyAlignment="1">
      <alignment horizontal="center" vertical="center" wrapText="1"/>
    </xf>
    <xf numFmtId="0" fontId="40" fillId="0" borderId="7" xfId="85" applyFont="1" applyBorder="1" applyAlignment="1">
      <alignment vertical="center" wrapText="1"/>
    </xf>
    <xf numFmtId="4" fontId="40" fillId="0" borderId="7" xfId="85" applyNumberFormat="1" applyFont="1" applyBorder="1" applyAlignment="1">
      <alignment horizontal="center" vertical="center" wrapText="1"/>
    </xf>
    <xf numFmtId="0" fontId="39" fillId="0" borderId="0" xfId="85" applyFont="1"/>
    <xf numFmtId="0" fontId="38" fillId="0" borderId="7" xfId="85" applyFont="1" applyBorder="1" applyAlignment="1">
      <alignment horizontal="center" vertical="center" wrapText="1"/>
    </xf>
    <xf numFmtId="0" fontId="38" fillId="0" borderId="7" xfId="85" applyFont="1" applyBorder="1" applyAlignment="1">
      <alignment vertical="center" wrapText="1"/>
    </xf>
    <xf numFmtId="4" fontId="38" fillId="0" borderId="7" xfId="85" applyNumberFormat="1" applyFont="1" applyBorder="1" applyAlignment="1">
      <alignment horizontal="center" vertical="center" wrapText="1"/>
    </xf>
    <xf numFmtId="0" fontId="74" fillId="0" borderId="0" xfId="85" applyFont="1"/>
    <xf numFmtId="0" fontId="38" fillId="0" borderId="7" xfId="85" applyFont="1" applyBorder="1" applyAlignment="1">
      <alignment horizontal="center" vertical="center"/>
    </xf>
    <xf numFmtId="0" fontId="67" fillId="42" borderId="0" xfId="53" applyFont="1" applyFill="1" applyAlignment="1">
      <alignment horizontal="center"/>
    </xf>
    <xf numFmtId="0" fontId="67" fillId="42" borderId="0" xfId="53" applyFont="1" applyFill="1"/>
    <xf numFmtId="0" fontId="67" fillId="42" borderId="0" xfId="53" applyFont="1" applyFill="1" applyAlignment="1">
      <alignment horizontal="left" vertical="center" indent="15"/>
    </xf>
    <xf numFmtId="0" fontId="28" fillId="42" borderId="0" xfId="53" applyFont="1" applyFill="1" applyAlignment="1">
      <alignment horizontal="center" vertical="center"/>
    </xf>
    <xf numFmtId="0" fontId="23" fillId="42" borderId="0" xfId="53" applyFill="1"/>
    <xf numFmtId="0" fontId="76" fillId="42" borderId="0" xfId="53" applyFont="1" applyFill="1" applyAlignment="1">
      <alignment horizontal="center" vertical="center"/>
    </xf>
    <xf numFmtId="0" fontId="77" fillId="42" borderId="0" xfId="53" applyFont="1" applyFill="1"/>
    <xf numFmtId="0" fontId="28" fillId="42" borderId="7" xfId="53" applyFont="1" applyFill="1" applyBorder="1" applyAlignment="1">
      <alignment vertical="center" wrapText="1"/>
    </xf>
    <xf numFmtId="166" fontId="28" fillId="42" borderId="7" xfId="86" applyFont="1" applyFill="1" applyBorder="1" applyAlignment="1">
      <alignment horizontal="center" vertical="center" wrapText="1"/>
    </xf>
    <xf numFmtId="0" fontId="78" fillId="42" borderId="0" xfId="53" applyFont="1" applyFill="1"/>
    <xf numFmtId="0" fontId="67" fillId="42" borderId="7" xfId="53" applyFont="1" applyFill="1" applyBorder="1" applyAlignment="1">
      <alignment vertical="center" wrapText="1"/>
    </xf>
    <xf numFmtId="166" fontId="67" fillId="42" borderId="7" xfId="86" applyFont="1" applyFill="1" applyBorder="1" applyAlignment="1">
      <alignment horizontal="center" vertical="center" wrapText="1"/>
    </xf>
    <xf numFmtId="0" fontId="28" fillId="42" borderId="7" xfId="53" applyFont="1" applyFill="1" applyBorder="1" applyAlignment="1">
      <alignment horizontal="center" vertical="center"/>
    </xf>
    <xf numFmtId="0" fontId="67" fillId="42" borderId="7" xfId="53" applyFont="1" applyFill="1" applyBorder="1" applyAlignment="1">
      <alignment horizontal="center" vertical="center"/>
    </xf>
    <xf numFmtId="167" fontId="28" fillId="42" borderId="7" xfId="53" applyNumberFormat="1" applyFont="1" applyFill="1" applyBorder="1" applyAlignment="1">
      <alignment horizontal="center" vertical="center" wrapText="1"/>
    </xf>
    <xf numFmtId="0" fontId="79" fillId="42" borderId="0" xfId="53" applyFont="1" applyFill="1" applyBorder="1" applyAlignment="1">
      <alignment horizontal="center" vertical="center"/>
    </xf>
    <xf numFmtId="0" fontId="23" fillId="42" borderId="0" xfId="53" applyFill="1" applyBorder="1"/>
    <xf numFmtId="0" fontId="23" fillId="42" borderId="0" xfId="53" applyFill="1" applyAlignment="1">
      <alignment horizontal="center"/>
    </xf>
    <xf numFmtId="0" fontId="34" fillId="0" borderId="0" xfId="87" applyFont="1" applyFill="1" applyAlignment="1"/>
    <xf numFmtId="0" fontId="3" fillId="42" borderId="0" xfId="87" applyFill="1"/>
    <xf numFmtId="49" fontId="34" fillId="0" borderId="0" xfId="87" applyNumberFormat="1" applyFont="1" applyFill="1" applyAlignment="1"/>
    <xf numFmtId="0" fontId="3" fillId="0" borderId="0" xfId="87" applyFill="1"/>
    <xf numFmtId="49" fontId="82" fillId="0" borderId="12" xfId="87" applyNumberFormat="1" applyFont="1" applyFill="1" applyBorder="1" applyAlignment="1">
      <alignment horizontal="left" vertical="top" wrapText="1"/>
    </xf>
    <xf numFmtId="49" fontId="83" fillId="0" borderId="12" xfId="87" applyNumberFormat="1" applyFont="1" applyFill="1" applyBorder="1" applyAlignment="1">
      <alignment horizontal="center" vertical="top" wrapText="1"/>
    </xf>
    <xf numFmtId="0" fontId="83" fillId="0" borderId="12" xfId="87" applyFont="1" applyFill="1" applyBorder="1" applyAlignment="1">
      <alignment horizontal="center" vertical="top" wrapText="1"/>
    </xf>
    <xf numFmtId="0" fontId="84" fillId="0" borderId="12" xfId="87" applyFont="1" applyFill="1" applyBorder="1" applyAlignment="1">
      <alignment horizontal="right" wrapText="1"/>
    </xf>
    <xf numFmtId="0" fontId="84" fillId="0" borderId="0" xfId="87" applyFont="1" applyFill="1" applyBorder="1" applyAlignment="1">
      <alignment horizontal="right" wrapText="1"/>
    </xf>
    <xf numFmtId="0" fontId="84" fillId="0" borderId="12" xfId="87" applyFont="1" applyFill="1" applyBorder="1" applyAlignment="1">
      <alignment horizontal="center" wrapText="1"/>
    </xf>
    <xf numFmtId="49" fontId="84" fillId="0" borderId="7" xfId="87" applyNumberFormat="1" applyFont="1" applyFill="1" applyBorder="1" applyAlignment="1">
      <alignment horizontal="center" vertical="center" wrapText="1"/>
    </xf>
    <xf numFmtId="0" fontId="84" fillId="0" borderId="7" xfId="87" applyFont="1" applyFill="1" applyBorder="1" applyAlignment="1">
      <alignment horizontal="center" vertical="center" wrapText="1"/>
    </xf>
    <xf numFmtId="0" fontId="57" fillId="0" borderId="7" xfId="87" applyFont="1" applyFill="1" applyBorder="1" applyAlignment="1">
      <alignment horizontal="center" vertical="center" wrapText="1"/>
    </xf>
    <xf numFmtId="0" fontId="3" fillId="0" borderId="0" xfId="87" applyFont="1" applyFill="1"/>
    <xf numFmtId="49" fontId="50" fillId="0" borderId="7" xfId="87" applyNumberFormat="1" applyFont="1" applyFill="1" applyBorder="1" applyAlignment="1">
      <alignment horizontal="center" vertical="center" wrapText="1"/>
    </xf>
    <xf numFmtId="0" fontId="50" fillId="0" borderId="7" xfId="87" applyFont="1" applyFill="1" applyBorder="1" applyAlignment="1">
      <alignment horizontal="center" vertical="center" wrapText="1"/>
    </xf>
    <xf numFmtId="0" fontId="49" fillId="0" borderId="7" xfId="87" applyFont="1" applyFill="1" applyBorder="1" applyAlignment="1">
      <alignment horizontal="center" vertical="center" wrapText="1"/>
    </xf>
    <xf numFmtId="0" fontId="39" fillId="0" borderId="0" xfId="87" applyFont="1" applyFill="1"/>
    <xf numFmtId="0" fontId="48" fillId="0" borderId="7" xfId="87" applyFont="1" applyFill="1" applyBorder="1"/>
    <xf numFmtId="0" fontId="48" fillId="0" borderId="0" xfId="87" applyFont="1" applyFill="1"/>
    <xf numFmtId="4" fontId="53" fillId="0" borderId="7" xfId="87" applyNumberFormat="1" applyFont="1" applyFill="1" applyBorder="1" applyAlignment="1">
      <alignment vertical="center" wrapText="1"/>
    </xf>
    <xf numFmtId="49" fontId="52" fillId="0" borderId="7" xfId="87" applyNumberFormat="1" applyFont="1" applyFill="1" applyBorder="1" applyAlignment="1">
      <alignment horizontal="center" vertical="center" wrapText="1"/>
    </xf>
    <xf numFmtId="4" fontId="51" fillId="0" borderId="7" xfId="87" applyNumberFormat="1" applyFont="1" applyFill="1" applyBorder="1" applyAlignment="1">
      <alignment vertical="center" wrapText="1"/>
    </xf>
    <xf numFmtId="0" fontId="3" fillId="0" borderId="7" xfId="87" applyFill="1" applyBorder="1"/>
    <xf numFmtId="0" fontId="3" fillId="42" borderId="7" xfId="87" applyFill="1" applyBorder="1"/>
    <xf numFmtId="0" fontId="3" fillId="43" borderId="0" xfId="87" applyFill="1"/>
    <xf numFmtId="0" fontId="39" fillId="42" borderId="7" xfId="87" applyFont="1" applyFill="1" applyBorder="1"/>
    <xf numFmtId="0" fontId="52" fillId="0" borderId="7" xfId="87" applyFont="1" applyFill="1" applyBorder="1" applyAlignment="1">
      <alignment horizontal="left" vertical="center" wrapText="1"/>
    </xf>
    <xf numFmtId="4" fontId="53" fillId="42" borderId="7" xfId="87" applyNumberFormat="1" applyFont="1" applyFill="1" applyBorder="1" applyAlignment="1">
      <alignment vertical="center" wrapText="1"/>
    </xf>
    <xf numFmtId="49" fontId="52" fillId="42" borderId="7" xfId="87" applyNumberFormat="1" applyFont="1" applyFill="1" applyBorder="1" applyAlignment="1">
      <alignment horizontal="center" vertical="center" wrapText="1"/>
    </xf>
    <xf numFmtId="4" fontId="51" fillId="42" borderId="7" xfId="87" applyNumberFormat="1" applyFont="1" applyFill="1" applyBorder="1" applyAlignment="1">
      <alignment vertical="center" wrapText="1"/>
    </xf>
    <xf numFmtId="0" fontId="39" fillId="44" borderId="0" xfId="87" applyFont="1" applyFill="1"/>
    <xf numFmtId="49" fontId="50" fillId="0" borderId="0" xfId="87" applyNumberFormat="1" applyFont="1" applyFill="1" applyBorder="1" applyAlignment="1">
      <alignment horizontal="center" vertical="center" wrapText="1"/>
    </xf>
    <xf numFmtId="0" fontId="50" fillId="0" borderId="0" xfId="87" applyFont="1" applyFill="1" applyBorder="1" applyAlignment="1">
      <alignment horizontal="left" vertical="center" wrapText="1"/>
    </xf>
    <xf numFmtId="4" fontId="53" fillId="0" borderId="0" xfId="87" applyNumberFormat="1" applyFont="1" applyFill="1" applyBorder="1" applyAlignment="1">
      <alignment vertical="center" wrapText="1"/>
    </xf>
    <xf numFmtId="4" fontId="49" fillId="0" borderId="0" xfId="87" applyNumberFormat="1" applyFont="1" applyFill="1" applyBorder="1" applyAlignment="1">
      <alignment vertical="center" wrapText="1"/>
    </xf>
    <xf numFmtId="0" fontId="48" fillId="0" borderId="0" xfId="87" applyFont="1" applyFill="1" applyBorder="1"/>
    <xf numFmtId="49" fontId="34" fillId="0" borderId="0" xfId="87" applyNumberFormat="1" applyFont="1" applyFill="1"/>
    <xf numFmtId="49" fontId="45" fillId="0" borderId="0" xfId="87" applyNumberFormat="1" applyFont="1" applyFill="1"/>
    <xf numFmtId="0" fontId="34" fillId="0" borderId="0" xfId="87" applyFont="1" applyFill="1"/>
    <xf numFmtId="0" fontId="34" fillId="42" borderId="0" xfId="88" applyFont="1" applyFill="1"/>
    <xf numFmtId="0" fontId="34" fillId="42" borderId="0" xfId="88" applyFont="1" applyFill="1" applyAlignment="1">
      <alignment horizontal="left" vertical="center" indent="15"/>
    </xf>
    <xf numFmtId="0" fontId="34" fillId="42" borderId="0" xfId="88" applyFont="1" applyFill="1" applyAlignment="1">
      <alignment horizontal="center" vertical="center"/>
    </xf>
    <xf numFmtId="0" fontId="41" fillId="42" borderId="7" xfId="88" applyFont="1" applyFill="1" applyBorder="1" applyAlignment="1">
      <alignment horizontal="center" vertical="center" wrapText="1"/>
    </xf>
    <xf numFmtId="0" fontId="34" fillId="42" borderId="7" xfId="88" applyFont="1" applyFill="1" applyBorder="1" applyAlignment="1">
      <alignment horizontal="center" vertical="center" wrapText="1"/>
    </xf>
    <xf numFmtId="0" fontId="40" fillId="42" borderId="7" xfId="88" applyFont="1" applyFill="1" applyBorder="1" applyAlignment="1">
      <alignment horizontal="center" vertical="center" wrapText="1"/>
    </xf>
    <xf numFmtId="0" fontId="40" fillId="42" borderId="7" xfId="88" applyFont="1" applyFill="1" applyBorder="1" applyAlignment="1">
      <alignment horizontal="left" vertical="center" wrapText="1"/>
    </xf>
    <xf numFmtId="0" fontId="34" fillId="42" borderId="7" xfId="88" applyFont="1" applyFill="1" applyBorder="1"/>
    <xf numFmtId="4" fontId="40" fillId="42" borderId="7" xfId="88" applyNumberFormat="1" applyFont="1" applyFill="1" applyBorder="1" applyAlignment="1">
      <alignment horizontal="center" vertical="center" wrapText="1"/>
    </xf>
    <xf numFmtId="0" fontId="43" fillId="42" borderId="7" xfId="88" applyFont="1" applyFill="1" applyBorder="1" applyAlignment="1">
      <alignment horizontal="center" vertical="center" wrapText="1"/>
    </xf>
    <xf numFmtId="0" fontId="38" fillId="42" borderId="7" xfId="88" applyFont="1" applyFill="1" applyBorder="1" applyAlignment="1">
      <alignment horizontal="center" vertical="center" wrapText="1"/>
    </xf>
    <xf numFmtId="0" fontId="43" fillId="42" borderId="7" xfId="88" applyFont="1" applyFill="1" applyBorder="1" applyAlignment="1">
      <alignment horizontal="left" vertical="center" wrapText="1"/>
    </xf>
    <xf numFmtId="4" fontId="43" fillId="42" borderId="7" xfId="88" applyNumberFormat="1" applyFont="1" applyFill="1" applyBorder="1" applyAlignment="1">
      <alignment horizontal="center" vertical="center" wrapText="1"/>
    </xf>
    <xf numFmtId="0" fontId="34" fillId="42" borderId="7" xfId="88" applyFont="1" applyFill="1" applyBorder="1" applyAlignment="1">
      <alignment horizontal="left" vertical="center" wrapText="1"/>
    </xf>
    <xf numFmtId="3" fontId="34" fillId="42" borderId="7" xfId="88" applyNumberFormat="1" applyFont="1" applyFill="1" applyBorder="1" applyAlignment="1">
      <alignment horizontal="center" vertical="center" wrapText="1"/>
    </xf>
    <xf numFmtId="4" fontId="34" fillId="42" borderId="7" xfId="88" applyNumberFormat="1" applyFont="1" applyFill="1" applyBorder="1" applyAlignment="1">
      <alignment horizontal="center" vertical="center" wrapText="1"/>
    </xf>
    <xf numFmtId="164" fontId="34" fillId="42" borderId="7" xfId="88" applyNumberFormat="1" applyFont="1" applyFill="1" applyBorder="1" applyAlignment="1">
      <alignment horizontal="center" vertical="center" wrapText="1"/>
    </xf>
    <xf numFmtId="1" fontId="34" fillId="42" borderId="7" xfId="88" applyNumberFormat="1" applyFont="1" applyFill="1" applyBorder="1" applyAlignment="1">
      <alignment horizontal="center" vertical="center" wrapText="1"/>
    </xf>
    <xf numFmtId="0" fontId="34" fillId="42" borderId="8" xfId="88" applyFont="1" applyFill="1" applyBorder="1" applyAlignment="1">
      <alignment horizontal="left" vertical="center" wrapText="1"/>
    </xf>
    <xf numFmtId="0" fontId="40" fillId="42" borderId="7" xfId="88" applyFont="1" applyFill="1" applyBorder="1" applyAlignment="1">
      <alignment vertical="center" wrapText="1"/>
    </xf>
    <xf numFmtId="3" fontId="34" fillId="42" borderId="7" xfId="89" applyNumberFormat="1" applyFont="1" applyFill="1" applyBorder="1" applyAlignment="1">
      <alignment horizontal="center" vertical="center" wrapText="1"/>
    </xf>
    <xf numFmtId="0" fontId="34" fillId="42" borderId="7" xfId="88" applyFont="1" applyFill="1" applyBorder="1" applyAlignment="1">
      <alignment vertical="center" wrapText="1"/>
    </xf>
    <xf numFmtId="0" fontId="34" fillId="42" borderId="7" xfId="88" applyFont="1" applyFill="1" applyBorder="1" applyAlignment="1">
      <alignment horizontal="justify" vertical="center" wrapText="1"/>
    </xf>
    <xf numFmtId="3" fontId="40" fillId="42" borderId="7" xfId="88" applyNumberFormat="1" applyFont="1" applyFill="1" applyBorder="1" applyAlignment="1" applyProtection="1">
      <alignment horizontal="left" vertical="center" wrapText="1"/>
    </xf>
    <xf numFmtId="4" fontId="38" fillId="42" borderId="7" xfId="88" applyNumberFormat="1" applyFont="1" applyFill="1" applyBorder="1" applyAlignment="1">
      <alignment horizontal="center" vertical="center" wrapText="1"/>
    </xf>
    <xf numFmtId="0" fontId="34" fillId="42" borderId="0" xfId="88" applyFont="1" applyFill="1" applyAlignment="1">
      <alignment horizontal="justify" vertical="center"/>
    </xf>
    <xf numFmtId="4" fontId="23" fillId="42" borderId="0" xfId="53" applyNumberFormat="1" applyFill="1"/>
    <xf numFmtId="0" fontId="34" fillId="0" borderId="7" xfId="85" applyFont="1" applyBorder="1" applyAlignment="1">
      <alignment horizontal="center" vertical="center" wrapText="1"/>
    </xf>
    <xf numFmtId="0" fontId="34" fillId="0" borderId="7" xfId="85" applyFont="1" applyBorder="1" applyAlignment="1">
      <alignment vertical="center" wrapText="1"/>
    </xf>
    <xf numFmtId="4" fontId="34" fillId="0" borderId="7" xfId="85" applyNumberFormat="1" applyFont="1" applyBorder="1" applyAlignment="1">
      <alignment horizontal="center" vertical="center" wrapText="1"/>
    </xf>
    <xf numFmtId="0" fontId="1" fillId="0" borderId="0" xfId="85" applyFont="1"/>
    <xf numFmtId="0" fontId="43" fillId="0" borderId="7" xfId="85" applyFont="1" applyBorder="1" applyAlignment="1">
      <alignment horizontal="center" vertical="center" wrapText="1"/>
    </xf>
    <xf numFmtId="0" fontId="43" fillId="0" borderId="7" xfId="85" applyFont="1" applyBorder="1" applyAlignment="1">
      <alignment vertical="center" wrapText="1"/>
    </xf>
    <xf numFmtId="4" fontId="43" fillId="0" borderId="7" xfId="85" applyNumberFormat="1" applyFont="1" applyBorder="1" applyAlignment="1">
      <alignment horizontal="center" vertical="center" wrapText="1"/>
    </xf>
    <xf numFmtId="0" fontId="85" fillId="0" borderId="0" xfId="85" applyFont="1"/>
    <xf numFmtId="0" fontId="43" fillId="0" borderId="7" xfId="85" applyFont="1" applyBorder="1" applyAlignment="1">
      <alignment horizontal="center" vertical="center"/>
    </xf>
    <xf numFmtId="0" fontId="67" fillId="0" borderId="0" xfId="0" applyFont="1" applyAlignment="1">
      <alignment horizontal="center" vertical="center" textRotation="180" wrapText="1"/>
    </xf>
    <xf numFmtId="0" fontId="67" fillId="42" borderId="0" xfId="53" applyFont="1" applyFill="1" applyAlignment="1">
      <alignment horizontal="center" vertical="center" textRotation="180"/>
    </xf>
    <xf numFmtId="49" fontId="0" fillId="0" borderId="0" xfId="0" applyNumberFormat="1" applyAlignment="1">
      <alignment horizontal="center" vertical="center" textRotation="180" wrapText="1"/>
    </xf>
    <xf numFmtId="0" fontId="32" fillId="42" borderId="0" xfId="88" applyFont="1" applyFill="1" applyAlignment="1">
      <alignment horizontal="center" vertical="center" textRotation="180"/>
    </xf>
    <xf numFmtId="0" fontId="51" fillId="0" borderId="0" xfId="83" applyFont="1" applyFill="1" applyAlignment="1">
      <alignment horizontal="center" vertical="center" textRotation="180"/>
    </xf>
    <xf numFmtId="0" fontId="87" fillId="0" borderId="0" xfId="0" applyFont="1" applyAlignment="1">
      <alignment wrapText="1"/>
    </xf>
    <xf numFmtId="0" fontId="87" fillId="0" borderId="0" xfId="84" applyFont="1" applyAlignment="1">
      <alignment horizontal="center" vertical="center" textRotation="180" wrapText="1"/>
    </xf>
    <xf numFmtId="0" fontId="88" fillId="0" borderId="0" xfId="87" applyFont="1" applyFill="1" applyAlignment="1">
      <alignment horizontal="center" vertical="center" textRotation="180"/>
    </xf>
    <xf numFmtId="0" fontId="28" fillId="42" borderId="7" xfId="53" applyFont="1" applyFill="1" applyBorder="1" applyAlignment="1">
      <alignment horizontal="center" vertical="center" wrapText="1"/>
    </xf>
    <xf numFmtId="0" fontId="67" fillId="42" borderId="7" xfId="53" applyFont="1" applyFill="1" applyBorder="1" applyAlignment="1">
      <alignment horizontal="center" vertical="center" wrapText="1"/>
    </xf>
    <xf numFmtId="0" fontId="76" fillId="42" borderId="0" xfId="53" applyFont="1" applyFill="1"/>
    <xf numFmtId="49" fontId="94" fillId="0" borderId="7" xfId="87" applyNumberFormat="1" applyFont="1" applyFill="1" applyBorder="1" applyAlignment="1">
      <alignment horizontal="center" vertical="center" wrapText="1"/>
    </xf>
    <xf numFmtId="4" fontId="95" fillId="0" borderId="7" xfId="87" applyNumberFormat="1" applyFont="1" applyFill="1" applyBorder="1" applyAlignment="1">
      <alignment vertical="center" wrapText="1"/>
    </xf>
    <xf numFmtId="0" fontId="85" fillId="0" borderId="0" xfId="87" applyFont="1" applyFill="1"/>
    <xf numFmtId="0" fontId="85" fillId="0" borderId="7" xfId="87" applyFont="1" applyFill="1" applyBorder="1"/>
    <xf numFmtId="0" fontId="74" fillId="42" borderId="7" xfId="87" applyFont="1" applyFill="1" applyBorder="1"/>
    <xf numFmtId="0" fontId="74" fillId="43" borderId="0" xfId="87" applyFont="1" applyFill="1"/>
    <xf numFmtId="4" fontId="96" fillId="0" borderId="7" xfId="87" applyNumberFormat="1" applyFont="1" applyFill="1" applyBorder="1" applyAlignment="1">
      <alignment vertical="center" wrapText="1"/>
    </xf>
    <xf numFmtId="0" fontId="85" fillId="42" borderId="7" xfId="87" applyFont="1" applyFill="1" applyBorder="1"/>
    <xf numFmtId="0" fontId="85" fillId="43" borderId="0" xfId="87" applyFont="1" applyFill="1"/>
    <xf numFmtId="0" fontId="85" fillId="0" borderId="0" xfId="87" applyFont="1" applyFill="1" applyAlignment="1"/>
    <xf numFmtId="4" fontId="94" fillId="0" borderId="7" xfId="87" applyNumberFormat="1" applyFont="1" applyFill="1" applyBorder="1" applyAlignment="1">
      <alignment horizontal="right" vertical="center" wrapText="1"/>
    </xf>
    <xf numFmtId="0" fontId="85" fillId="0" borderId="7" xfId="87" applyFont="1" applyFill="1" applyBorder="1" applyAlignment="1"/>
    <xf numFmtId="0" fontId="94" fillId="0" borderId="7" xfId="87" applyFont="1" applyFill="1" applyBorder="1" applyAlignment="1">
      <alignment horizontal="center" vertical="center" wrapText="1"/>
    </xf>
    <xf numFmtId="49" fontId="94" fillId="42" borderId="7" xfId="87" applyNumberFormat="1" applyFont="1" applyFill="1" applyBorder="1" applyAlignment="1">
      <alignment horizontal="center" vertical="center" wrapText="1"/>
    </xf>
    <xf numFmtId="4" fontId="95" fillId="42" borderId="7" xfId="87" applyNumberFormat="1" applyFont="1" applyFill="1" applyBorder="1" applyAlignment="1">
      <alignment vertical="center" wrapText="1"/>
    </xf>
    <xf numFmtId="0" fontId="74" fillId="0" borderId="7" xfId="87" applyFont="1" applyFill="1" applyBorder="1"/>
    <xf numFmtId="0" fontId="74" fillId="0" borderId="0" xfId="87" applyFont="1" applyFill="1"/>
    <xf numFmtId="0" fontId="85" fillId="42" borderId="0" xfId="87" applyFont="1" applyFill="1"/>
    <xf numFmtId="0" fontId="98" fillId="42" borderId="0" xfId="87" applyFont="1" applyFill="1"/>
    <xf numFmtId="0" fontId="99" fillId="42" borderId="0" xfId="87" applyFont="1" applyFill="1"/>
    <xf numFmtId="0" fontId="87" fillId="0" borderId="0" xfId="0" applyFont="1" applyAlignment="1">
      <alignment horizontal="center" vertical="center" textRotation="180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4" fillId="0" borderId="0" xfId="79" applyFont="1" applyAlignment="1">
      <alignment horizontal="left" vertical="center"/>
    </xf>
    <xf numFmtId="0" fontId="67" fillId="42" borderId="0" xfId="53" applyFont="1" applyFill="1" applyAlignment="1">
      <alignment horizontal="center" vertical="center" textRotation="180"/>
    </xf>
    <xf numFmtId="0" fontId="67" fillId="42" borderId="13" xfId="53" applyFont="1" applyFill="1" applyBorder="1" applyAlignment="1">
      <alignment horizontal="center" vertical="center" textRotation="180"/>
    </xf>
    <xf numFmtId="0" fontId="28" fillId="42" borderId="7" xfId="53" applyFont="1" applyFill="1" applyBorder="1" applyAlignment="1">
      <alignment horizontal="center" vertical="center" wrapText="1"/>
    </xf>
    <xf numFmtId="0" fontId="76" fillId="42" borderId="0" xfId="53" applyFont="1" applyFill="1" applyAlignment="1">
      <alignment horizontal="center" vertical="center"/>
    </xf>
    <xf numFmtId="0" fontId="89" fillId="42" borderId="0" xfId="53" applyFont="1" applyFill="1" applyAlignment="1">
      <alignment horizontal="center" vertical="center"/>
    </xf>
    <xf numFmtId="0" fontId="75" fillId="42" borderId="0" xfId="53" applyFont="1" applyFill="1" applyAlignment="1">
      <alignment horizontal="left" vertical="center"/>
    </xf>
    <xf numFmtId="0" fontId="76" fillId="42" borderId="0" xfId="53" applyFont="1" applyFill="1" applyAlignment="1">
      <alignment horizontal="left" vertical="center"/>
    </xf>
    <xf numFmtId="0" fontId="67" fillId="42" borderId="7" xfId="53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0" xfId="79" applyFont="1" applyAlignment="1">
      <alignment horizontal="center" vertical="center" textRotation="180" wrapText="1"/>
    </xf>
    <xf numFmtId="0" fontId="86" fillId="0" borderId="0" xfId="79" applyFont="1" applyFill="1" applyAlignment="1">
      <alignment horizontal="center" vertical="center" wrapText="1"/>
    </xf>
    <xf numFmtId="0" fontId="86" fillId="0" borderId="0" xfId="79" applyFont="1" applyFill="1" applyAlignment="1">
      <alignment horizontal="left" vertical="center" wrapText="1"/>
    </xf>
    <xf numFmtId="0" fontId="33" fillId="0" borderId="0" xfId="79" applyFont="1" applyFill="1" applyAlignment="1">
      <alignment horizontal="center" vertical="center" wrapText="1"/>
    </xf>
    <xf numFmtId="0" fontId="41" fillId="0" borderId="7" xfId="79" applyFont="1" applyFill="1" applyBorder="1" applyAlignment="1">
      <alignment horizontal="center" vertical="center" wrapText="1"/>
    </xf>
    <xf numFmtId="0" fontId="86" fillId="0" borderId="0" xfId="79" applyFont="1" applyAlignment="1">
      <alignment horizontal="center" vertical="center" textRotation="180" wrapText="1"/>
    </xf>
    <xf numFmtId="0" fontId="86" fillId="0" borderId="0" xfId="79" applyFont="1" applyFill="1" applyAlignment="1">
      <alignment horizontal="center" wrapText="1"/>
    </xf>
    <xf numFmtId="0" fontId="86" fillId="0" borderId="0" xfId="79" applyFont="1" applyFill="1" applyAlignment="1">
      <alignment horizontal="left" wrapText="1"/>
    </xf>
    <xf numFmtId="0" fontId="40" fillId="0" borderId="0" xfId="79" applyFont="1" applyAlignment="1">
      <alignment horizontal="left" vertical="center" wrapText="1"/>
    </xf>
    <xf numFmtId="0" fontId="34" fillId="0" borderId="0" xfId="79" applyFont="1" applyAlignment="1">
      <alignment horizontal="justify" vertical="center" wrapText="1"/>
    </xf>
    <xf numFmtId="0" fontId="33" fillId="0" borderId="0" xfId="79" applyFont="1" applyAlignment="1">
      <alignment horizontal="center" vertical="center"/>
    </xf>
    <xf numFmtId="0" fontId="41" fillId="0" borderId="7" xfId="79" applyFont="1" applyBorder="1" applyAlignment="1">
      <alignment horizontal="center" vertical="center" wrapText="1"/>
    </xf>
    <xf numFmtId="0" fontId="40" fillId="0" borderId="7" xfId="79" applyFont="1" applyBorder="1" applyAlignment="1">
      <alignment horizontal="center" vertical="center" wrapText="1"/>
    </xf>
    <xf numFmtId="0" fontId="87" fillId="0" borderId="13" xfId="84" applyFont="1" applyBorder="1" applyAlignment="1">
      <alignment horizontal="center" vertical="center" textRotation="180" wrapText="1"/>
    </xf>
    <xf numFmtId="0" fontId="87" fillId="0" borderId="0" xfId="84" applyFont="1" applyAlignment="1">
      <alignment horizontal="center" vertical="center" textRotation="180" wrapText="1"/>
    </xf>
    <xf numFmtId="0" fontId="90" fillId="0" borderId="0" xfId="84" applyFont="1" applyAlignment="1">
      <alignment horizontal="center" vertical="center" wrapText="1"/>
    </xf>
    <xf numFmtId="0" fontId="90" fillId="0" borderId="0" xfId="84" applyFont="1" applyAlignment="1">
      <alignment horizontal="left" vertical="center" wrapText="1"/>
    </xf>
    <xf numFmtId="0" fontId="28" fillId="0" borderId="0" xfId="84" applyFont="1" applyAlignment="1">
      <alignment horizontal="center" vertical="center" wrapText="1"/>
    </xf>
    <xf numFmtId="0" fontId="7" fillId="0" borderId="0" xfId="84" applyFont="1" applyAlignment="1">
      <alignment horizontal="center" vertical="center" wrapText="1"/>
    </xf>
    <xf numFmtId="0" fontId="7" fillId="0" borderId="0" xfId="84" applyAlignment="1">
      <alignment horizontal="center" vertical="center" wrapText="1"/>
    </xf>
    <xf numFmtId="0" fontId="7" fillId="0" borderId="0" xfId="84" applyFont="1" applyAlignment="1">
      <alignment horizontal="left" vertical="center" wrapText="1"/>
    </xf>
    <xf numFmtId="0" fontId="41" fillId="0" borderId="0" xfId="85" applyFont="1" applyAlignment="1">
      <alignment horizontal="center" vertical="center" textRotation="180"/>
    </xf>
    <xf numFmtId="0" fontId="41" fillId="0" borderId="7" xfId="85" applyFont="1" applyBorder="1" applyAlignment="1">
      <alignment horizontal="center" vertical="center" wrapText="1"/>
    </xf>
    <xf numFmtId="0" fontId="32" fillId="0" borderId="0" xfId="85" applyFont="1" applyAlignment="1">
      <alignment horizontal="center"/>
    </xf>
    <xf numFmtId="0" fontId="32" fillId="0" borderId="0" xfId="85" applyFont="1" applyAlignment="1">
      <alignment horizontal="left" vertical="center" wrapText="1"/>
    </xf>
    <xf numFmtId="0" fontId="33" fillId="0" borderId="0" xfId="85" applyFont="1" applyAlignment="1">
      <alignment horizontal="center" vertical="center"/>
    </xf>
    <xf numFmtId="49" fontId="0" fillId="0" borderId="0" xfId="0" applyNumberFormat="1" applyAlignment="1">
      <alignment horizontal="center" vertical="center" textRotation="180" wrapText="1"/>
    </xf>
    <xf numFmtId="49" fontId="7" fillId="0" borderId="0" xfId="0" applyNumberFormat="1" applyFont="1" applyBorder="1" applyAlignment="1">
      <alignment horizontal="center" vertical="center" textRotation="180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42" borderId="0" xfId="88" applyFont="1" applyFill="1" applyBorder="1" applyAlignment="1">
      <alignment horizontal="center" vertical="center" textRotation="180"/>
    </xf>
    <xf numFmtId="0" fontId="32" fillId="42" borderId="0" xfId="88" applyFont="1" applyFill="1" applyAlignment="1">
      <alignment horizontal="center" vertical="center" textRotation="180"/>
    </xf>
    <xf numFmtId="0" fontId="32" fillId="42" borderId="13" xfId="88" applyFont="1" applyFill="1" applyBorder="1" applyAlignment="1">
      <alignment horizontal="center" vertical="center" textRotation="180"/>
    </xf>
    <xf numFmtId="0" fontId="91" fillId="42" borderId="0" xfId="88" applyFont="1" applyFill="1" applyAlignment="1">
      <alignment horizontal="center"/>
    </xf>
    <xf numFmtId="0" fontId="91" fillId="42" borderId="0" xfId="88" applyFont="1" applyFill="1" applyAlignment="1">
      <alignment horizontal="left" wrapText="1"/>
    </xf>
    <xf numFmtId="0" fontId="42" fillId="42" borderId="0" xfId="88" applyFont="1" applyFill="1" applyAlignment="1">
      <alignment horizontal="center" vertical="center"/>
    </xf>
    <xf numFmtId="0" fontId="44" fillId="42" borderId="0" xfId="88" applyFont="1" applyFill="1" applyAlignment="1">
      <alignment horizontal="left" vertical="center"/>
    </xf>
    <xf numFmtId="0" fontId="34" fillId="42" borderId="0" xfId="88" applyFont="1" applyFill="1" applyAlignment="1">
      <alignment horizontal="left" vertical="center"/>
    </xf>
    <xf numFmtId="0" fontId="88" fillId="0" borderId="0" xfId="87" applyFont="1" applyFill="1" applyAlignment="1">
      <alignment horizontal="center" vertical="center" textRotation="180"/>
    </xf>
    <xf numFmtId="0" fontId="88" fillId="0" borderId="13" xfId="87" applyFont="1" applyFill="1" applyBorder="1" applyAlignment="1">
      <alignment horizontal="center" vertical="center" textRotation="180"/>
    </xf>
    <xf numFmtId="0" fontId="88" fillId="0" borderId="0" xfId="87" applyFont="1" applyFill="1" applyBorder="1" applyAlignment="1">
      <alignment horizontal="center" vertical="center" textRotation="180"/>
    </xf>
    <xf numFmtId="0" fontId="94" fillId="0" borderId="7" xfId="87" applyFont="1" applyFill="1" applyBorder="1" applyAlignment="1">
      <alignment horizontal="center" vertical="center" wrapText="1"/>
    </xf>
    <xf numFmtId="0" fontId="97" fillId="0" borderId="0" xfId="87" applyFont="1" applyFill="1" applyAlignment="1">
      <alignment horizontal="left"/>
    </xf>
    <xf numFmtId="0" fontId="57" fillId="0" borderId="0" xfId="87" applyFont="1" applyFill="1" applyAlignment="1">
      <alignment horizontal="left"/>
    </xf>
    <xf numFmtId="0" fontId="62" fillId="0" borderId="0" xfId="87" applyFont="1" applyFill="1" applyBorder="1" applyAlignment="1">
      <alignment horizontal="center" vertical="top" wrapText="1"/>
    </xf>
    <xf numFmtId="0" fontId="80" fillId="0" borderId="0" xfId="87" applyFont="1" applyFill="1" applyBorder="1" applyAlignment="1">
      <alignment horizontal="left" vertical="top" wrapText="1"/>
    </xf>
    <xf numFmtId="49" fontId="81" fillId="0" borderId="0" xfId="87" applyNumberFormat="1" applyFont="1" applyFill="1" applyBorder="1" applyAlignment="1">
      <alignment horizontal="left" vertical="top" wrapText="1"/>
    </xf>
    <xf numFmtId="0" fontId="84" fillId="0" borderId="7" xfId="87" applyFont="1" applyFill="1" applyBorder="1" applyAlignment="1">
      <alignment horizontal="center" vertical="center" wrapText="1"/>
    </xf>
    <xf numFmtId="0" fontId="50" fillId="0" borderId="9" xfId="87" applyFont="1" applyFill="1" applyBorder="1" applyAlignment="1">
      <alignment horizontal="center" vertical="center" wrapText="1"/>
    </xf>
    <xf numFmtId="0" fontId="50" fillId="0" borderId="11" xfId="87" applyFont="1" applyFill="1" applyBorder="1" applyAlignment="1">
      <alignment horizontal="center" vertical="center" wrapText="1"/>
    </xf>
    <xf numFmtId="0" fontId="50" fillId="0" borderId="10" xfId="87" applyFont="1" applyFill="1" applyBorder="1" applyAlignment="1">
      <alignment horizontal="center" vertical="center" wrapText="1"/>
    </xf>
    <xf numFmtId="0" fontId="93" fillId="0" borderId="7" xfId="87" applyFont="1" applyFill="1" applyBorder="1" applyAlignment="1">
      <alignment horizontal="center" vertical="center" wrapText="1"/>
    </xf>
    <xf numFmtId="0" fontId="52" fillId="0" borderId="7" xfId="87" applyFont="1" applyFill="1" applyBorder="1" applyAlignment="1">
      <alignment horizontal="left" vertical="center" wrapText="1"/>
    </xf>
    <xf numFmtId="0" fontId="94" fillId="0" borderId="9" xfId="87" applyFont="1" applyFill="1" applyBorder="1" applyAlignment="1">
      <alignment horizontal="center" vertical="center" wrapText="1"/>
    </xf>
    <xf numFmtId="0" fontId="94" fillId="0" borderId="11" xfId="87" applyFont="1" applyFill="1" applyBorder="1" applyAlignment="1">
      <alignment horizontal="center" vertical="center" wrapText="1"/>
    </xf>
    <xf numFmtId="0" fontId="94" fillId="0" borderId="10" xfId="87" applyFont="1" applyFill="1" applyBorder="1" applyAlignment="1">
      <alignment horizontal="center" vertical="center" wrapText="1"/>
    </xf>
    <xf numFmtId="0" fontId="52" fillId="0" borderId="9" xfId="87" applyFont="1" applyFill="1" applyBorder="1" applyAlignment="1">
      <alignment horizontal="left" vertical="center" wrapText="1"/>
    </xf>
    <xf numFmtId="0" fontId="52" fillId="0" borderId="11" xfId="87" applyFont="1" applyFill="1" applyBorder="1" applyAlignment="1">
      <alignment horizontal="left" vertical="center" wrapText="1"/>
    </xf>
    <xf numFmtId="0" fontId="52" fillId="0" borderId="10" xfId="87" applyFont="1" applyFill="1" applyBorder="1" applyAlignment="1">
      <alignment horizontal="left" vertical="center" wrapText="1"/>
    </xf>
    <xf numFmtId="0" fontId="94" fillId="42" borderId="7" xfId="87" applyFont="1" applyFill="1" applyBorder="1" applyAlignment="1">
      <alignment horizontal="center" vertical="center" wrapText="1"/>
    </xf>
    <xf numFmtId="0" fontId="52" fillId="42" borderId="7" xfId="87" applyFont="1" applyFill="1" applyBorder="1" applyAlignment="1">
      <alignment horizontal="left" vertical="center" wrapText="1"/>
    </xf>
    <xf numFmtId="0" fontId="50" fillId="0" borderId="7" xfId="87" applyFont="1" applyFill="1" applyBorder="1" applyAlignment="1">
      <alignment horizontal="left" vertical="center" wrapText="1"/>
    </xf>
    <xf numFmtId="0" fontId="94" fillId="42" borderId="7" xfId="87" applyFont="1" applyFill="1" applyBorder="1" applyAlignment="1">
      <alignment horizontal="left" vertical="center" wrapText="1"/>
    </xf>
    <xf numFmtId="0" fontId="51" fillId="0" borderId="0" xfId="83" applyFont="1" applyFill="1" applyAlignment="1">
      <alignment horizontal="center" vertical="center" textRotation="180"/>
    </xf>
    <xf numFmtId="0" fontId="51" fillId="0" borderId="13" xfId="83" applyFont="1" applyFill="1" applyBorder="1" applyAlignment="1">
      <alignment horizontal="center" vertical="center" textRotation="180"/>
    </xf>
    <xf numFmtId="0" fontId="52" fillId="0" borderId="7" xfId="83" applyFont="1" applyFill="1" applyBorder="1" applyAlignment="1">
      <alignment horizontal="left" vertical="center" wrapText="1"/>
    </xf>
    <xf numFmtId="0" fontId="54" fillId="0" borderId="7" xfId="83" applyFont="1" applyFill="1" applyBorder="1" applyAlignment="1">
      <alignment horizontal="center" vertical="center" wrapText="1"/>
    </xf>
    <xf numFmtId="0" fontId="50" fillId="0" borderId="7" xfId="83" applyFont="1" applyFill="1" applyBorder="1" applyAlignment="1">
      <alignment horizontal="left" vertical="center" wrapText="1"/>
    </xf>
    <xf numFmtId="0" fontId="47" fillId="0" borderId="7" xfId="83" applyFont="1" applyFill="1" applyBorder="1" applyAlignment="1">
      <alignment horizontal="left" vertical="center" wrapText="1"/>
    </xf>
    <xf numFmtId="0" fontId="65" fillId="0" borderId="0" xfId="83" applyFont="1" applyAlignment="1">
      <alignment horizontal="left"/>
    </xf>
    <xf numFmtId="0" fontId="92" fillId="0" borderId="0" xfId="83" applyFont="1" applyAlignment="1">
      <alignment horizontal="left"/>
    </xf>
    <xf numFmtId="0" fontId="63" fillId="0" borderId="0" xfId="83" applyFont="1" applyAlignment="1">
      <alignment horizontal="left"/>
    </xf>
    <xf numFmtId="0" fontId="62" fillId="0" borderId="0" xfId="83" applyFont="1" applyFill="1" applyAlignment="1">
      <alignment horizontal="center" wrapText="1"/>
    </xf>
    <xf numFmtId="0" fontId="93" fillId="0" borderId="9" xfId="83" applyFont="1" applyFill="1" applyBorder="1" applyAlignment="1">
      <alignment horizontal="center" vertical="center" wrapText="1"/>
    </xf>
    <xf numFmtId="0" fontId="93" fillId="0" borderId="11" xfId="83" applyFont="1" applyFill="1" applyBorder="1" applyAlignment="1">
      <alignment horizontal="center" vertical="center" wrapText="1"/>
    </xf>
    <xf numFmtId="0" fontId="93" fillId="0" borderId="10" xfId="83" applyFont="1" applyFill="1" applyBorder="1" applyAlignment="1">
      <alignment horizontal="center" vertical="center" wrapText="1"/>
    </xf>
    <xf numFmtId="0" fontId="52" fillId="0" borderId="7" xfId="83" applyFont="1" applyFill="1" applyBorder="1" applyAlignment="1">
      <alignment horizontal="center" vertical="center" wrapText="1"/>
    </xf>
    <xf numFmtId="0" fontId="54" fillId="0" borderId="9" xfId="83" applyFont="1" applyFill="1" applyBorder="1" applyAlignment="1">
      <alignment horizontal="center" vertical="center" wrapText="1"/>
    </xf>
    <xf numFmtId="0" fontId="54" fillId="0" borderId="10" xfId="83" applyFont="1" applyFill="1" applyBorder="1" applyAlignment="1">
      <alignment horizontal="center" vertical="center" wrapText="1"/>
    </xf>
  </cellXfs>
  <cellStyles count="90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Обычный 3" xfId="79"/>
    <cellStyle name="Обычный 3 2" xfId="82"/>
    <cellStyle name="Обычный 3 3" xfId="89"/>
    <cellStyle name="Обычный 4" xfId="81"/>
    <cellStyle name="Обычный 5" xfId="83"/>
    <cellStyle name="Обычный 6" xfId="84"/>
    <cellStyle name="Обычный 7" xfId="85"/>
    <cellStyle name="Обычный 8" xfId="87"/>
    <cellStyle name="Обычный 9" xfId="88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Финансовый 2" xfId="80"/>
    <cellStyle name="Финансовый 3" xfId="86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Zeros="0" view="pageBreakPreview" zoomScale="70" zoomScaleNormal="100" zoomScaleSheetLayoutView="70" workbookViewId="0">
      <selection activeCell="L7" sqref="L7"/>
    </sheetView>
  </sheetViews>
  <sheetFormatPr defaultRowHeight="12.75" x14ac:dyDescent="0.2"/>
  <cols>
    <col min="1" max="1" width="9.33203125" style="2"/>
    <col min="2" max="2" width="56.5" style="7" customWidth="1"/>
    <col min="3" max="3" width="18" style="2" customWidth="1"/>
    <col min="4" max="4" width="18" style="30" customWidth="1"/>
    <col min="5" max="5" width="17.6640625" style="2" customWidth="1"/>
    <col min="6" max="6" width="19.5" style="2" customWidth="1"/>
    <col min="7" max="7" width="17.83203125" style="2" customWidth="1"/>
    <col min="8" max="8" width="5.83203125" style="286" customWidth="1"/>
    <col min="9" max="16384" width="9.33203125" style="1"/>
  </cols>
  <sheetData>
    <row r="1" spans="1:10" x14ac:dyDescent="0.2">
      <c r="D1" s="31"/>
      <c r="E1" s="318" t="s">
        <v>45</v>
      </c>
      <c r="F1" s="319"/>
      <c r="G1" s="319"/>
      <c r="H1" s="317">
        <v>55</v>
      </c>
    </row>
    <row r="2" spans="1:10" ht="26.25" customHeight="1" x14ac:dyDescent="0.2">
      <c r="D2" s="31"/>
      <c r="E2" s="320" t="s">
        <v>140</v>
      </c>
      <c r="F2" s="320"/>
      <c r="G2" s="320"/>
      <c r="H2" s="317"/>
    </row>
    <row r="3" spans="1:10" x14ac:dyDescent="0.2">
      <c r="D3" s="31"/>
      <c r="H3" s="317"/>
    </row>
    <row r="4" spans="1:10" ht="18.75" x14ac:dyDescent="0.2">
      <c r="B4" s="321" t="s">
        <v>46</v>
      </c>
      <c r="C4" s="321"/>
      <c r="D4" s="321"/>
      <c r="E4" s="321"/>
      <c r="F4" s="321"/>
      <c r="H4" s="317"/>
    </row>
    <row r="5" spans="1:10" ht="18.75" x14ac:dyDescent="0.2">
      <c r="A5" s="35"/>
      <c r="B5" s="36"/>
      <c r="C5" s="36"/>
      <c r="D5" s="36"/>
      <c r="E5" s="36"/>
      <c r="F5" s="36"/>
      <c r="G5" s="35"/>
      <c r="H5" s="317"/>
    </row>
    <row r="6" spans="1:10" ht="18.75" x14ac:dyDescent="0.2">
      <c r="A6" s="323">
        <v>18531000000</v>
      </c>
      <c r="B6" s="323"/>
      <c r="C6" s="36"/>
      <c r="D6" s="36"/>
      <c r="E6" s="36"/>
      <c r="F6" s="36"/>
      <c r="G6" s="35"/>
      <c r="H6" s="317"/>
    </row>
    <row r="7" spans="1:10" ht="18.75" x14ac:dyDescent="0.25">
      <c r="A7" s="38" t="s">
        <v>134</v>
      </c>
      <c r="B7" s="37"/>
      <c r="C7" s="32"/>
      <c r="D7" s="32"/>
      <c r="E7" s="32"/>
      <c r="F7" s="32"/>
      <c r="G7" s="33" t="s">
        <v>22</v>
      </c>
      <c r="H7" s="317"/>
    </row>
    <row r="8" spans="1:10" ht="38.25" x14ac:dyDescent="0.2">
      <c r="A8" s="23" t="s">
        <v>26</v>
      </c>
      <c r="B8" s="23" t="s">
        <v>27</v>
      </c>
      <c r="C8" s="23" t="s">
        <v>42</v>
      </c>
      <c r="D8" s="23" t="s">
        <v>360</v>
      </c>
      <c r="E8" s="23" t="s">
        <v>43</v>
      </c>
      <c r="F8" s="23" t="s">
        <v>44</v>
      </c>
      <c r="G8" s="23" t="s">
        <v>28</v>
      </c>
      <c r="H8" s="317"/>
    </row>
    <row r="9" spans="1:10" ht="18" customHeight="1" x14ac:dyDescent="0.2">
      <c r="A9" s="322" t="s">
        <v>29</v>
      </c>
      <c r="B9" s="322"/>
      <c r="C9" s="322"/>
      <c r="D9" s="322"/>
      <c r="E9" s="322"/>
      <c r="F9" s="322"/>
      <c r="G9" s="322"/>
      <c r="H9" s="317"/>
    </row>
    <row r="10" spans="1:10" ht="18.75" customHeight="1" x14ac:dyDescent="0.2">
      <c r="A10" s="23" t="s">
        <v>30</v>
      </c>
      <c r="B10" s="24" t="s">
        <v>31</v>
      </c>
      <c r="C10" s="25">
        <v>2580950748.2200003</v>
      </c>
      <c r="D10" s="25">
        <v>2718149482.0599999</v>
      </c>
      <c r="E10" s="25">
        <v>3199505788</v>
      </c>
      <c r="F10" s="25">
        <v>3470902464</v>
      </c>
      <c r="G10" s="25">
        <v>3682038633</v>
      </c>
      <c r="H10" s="317"/>
    </row>
    <row r="11" spans="1:10" s="14" customFormat="1" x14ac:dyDescent="0.2">
      <c r="A11" s="42"/>
      <c r="B11" s="43" t="s">
        <v>32</v>
      </c>
      <c r="C11" s="44">
        <v>2435846561.1900001</v>
      </c>
      <c r="D11" s="44">
        <v>2651082868.2399998</v>
      </c>
      <c r="E11" s="44">
        <v>3114152411</v>
      </c>
      <c r="F11" s="44">
        <v>3380338559</v>
      </c>
      <c r="G11" s="44">
        <v>3590512607</v>
      </c>
      <c r="H11" s="317"/>
    </row>
    <row r="12" spans="1:10" s="14" customFormat="1" x14ac:dyDescent="0.2">
      <c r="A12" s="42"/>
      <c r="B12" s="43" t="s">
        <v>33</v>
      </c>
      <c r="C12" s="44">
        <v>145104187.03</v>
      </c>
      <c r="D12" s="44">
        <v>67066613.82</v>
      </c>
      <c r="E12" s="44">
        <v>85353377</v>
      </c>
      <c r="F12" s="44">
        <v>90563905</v>
      </c>
      <c r="G12" s="44">
        <v>91526026</v>
      </c>
      <c r="H12" s="317"/>
    </row>
    <row r="13" spans="1:10" x14ac:dyDescent="0.2">
      <c r="A13" s="23" t="s">
        <v>34</v>
      </c>
      <c r="B13" s="24" t="s">
        <v>35</v>
      </c>
      <c r="C13" s="25">
        <v>10871303.560000002</v>
      </c>
      <c r="D13" s="25">
        <v>152609050.38000005</v>
      </c>
      <c r="E13" s="25">
        <v>113306074</v>
      </c>
      <c r="F13" s="25">
        <v>46203286</v>
      </c>
      <c r="G13" s="25">
        <v>-9802676</v>
      </c>
      <c r="H13" s="317"/>
    </row>
    <row r="14" spans="1:10" s="14" customFormat="1" x14ac:dyDescent="0.2">
      <c r="A14" s="42"/>
      <c r="B14" s="43" t="s">
        <v>32</v>
      </c>
      <c r="C14" s="44">
        <v>-419780315.81999999</v>
      </c>
      <c r="D14" s="44">
        <v>-442156920.56</v>
      </c>
      <c r="E14" s="44">
        <v>-624136710</v>
      </c>
      <c r="F14" s="44">
        <v>-676446436</v>
      </c>
      <c r="G14" s="44">
        <v>-733084447</v>
      </c>
      <c r="H14" s="317"/>
      <c r="I14" s="45"/>
      <c r="J14" s="45"/>
    </row>
    <row r="15" spans="1:10" s="14" customFormat="1" x14ac:dyDescent="0.2">
      <c r="A15" s="46"/>
      <c r="B15" s="47" t="s">
        <v>33</v>
      </c>
      <c r="C15" s="13">
        <v>430651619.38</v>
      </c>
      <c r="D15" s="44">
        <v>594765970.94000006</v>
      </c>
      <c r="E15" s="13">
        <v>737442784</v>
      </c>
      <c r="F15" s="13">
        <v>722649722</v>
      </c>
      <c r="G15" s="13">
        <v>723281771</v>
      </c>
      <c r="H15" s="317"/>
      <c r="I15" s="45"/>
      <c r="J15" s="45"/>
    </row>
    <row r="16" spans="1:10" ht="17.25" customHeight="1" x14ac:dyDescent="0.2">
      <c r="A16" s="23" t="s">
        <v>36</v>
      </c>
      <c r="B16" s="24" t="s">
        <v>37</v>
      </c>
      <c r="C16" s="25">
        <v>1104789.3</v>
      </c>
      <c r="D16" s="25">
        <v>4276598</v>
      </c>
      <c r="E16" s="25">
        <v>5006438</v>
      </c>
      <c r="F16" s="25">
        <v>2996241</v>
      </c>
      <c r="G16" s="25">
        <v>3065484</v>
      </c>
      <c r="H16" s="317"/>
    </row>
    <row r="17" spans="1:8" s="14" customFormat="1" x14ac:dyDescent="0.2">
      <c r="A17" s="42"/>
      <c r="B17" s="43" t="s">
        <v>32</v>
      </c>
      <c r="C17" s="44"/>
      <c r="D17" s="44">
        <v>0</v>
      </c>
      <c r="E17" s="44">
        <v>0</v>
      </c>
      <c r="F17" s="44">
        <v>0</v>
      </c>
      <c r="G17" s="44">
        <v>0</v>
      </c>
      <c r="H17" s="317"/>
    </row>
    <row r="18" spans="1:8" s="14" customFormat="1" x14ac:dyDescent="0.2">
      <c r="A18" s="42"/>
      <c r="B18" s="43" t="s">
        <v>33</v>
      </c>
      <c r="C18" s="44">
        <v>1104789.3</v>
      </c>
      <c r="D18" s="44">
        <v>4276598</v>
      </c>
      <c r="E18" s="44">
        <v>5006438</v>
      </c>
      <c r="F18" s="44">
        <v>2996241</v>
      </c>
      <c r="G18" s="44">
        <v>3065484</v>
      </c>
      <c r="H18" s="317"/>
    </row>
    <row r="19" spans="1:8" s="18" customFormat="1" ht="16.5" customHeight="1" x14ac:dyDescent="0.25">
      <c r="A19" s="26"/>
      <c r="B19" s="27" t="s">
        <v>53</v>
      </c>
      <c r="C19" s="28">
        <v>2592926841.0799999</v>
      </c>
      <c r="D19" s="28">
        <v>2875035130.4400001</v>
      </c>
      <c r="E19" s="28">
        <v>3317818300</v>
      </c>
      <c r="F19" s="28">
        <v>3520101991</v>
      </c>
      <c r="G19" s="28">
        <v>3675301441</v>
      </c>
      <c r="H19" s="317"/>
    </row>
    <row r="20" spans="1:8" s="18" customFormat="1" ht="13.5" x14ac:dyDescent="0.25">
      <c r="A20" s="26"/>
      <c r="B20" s="27" t="s">
        <v>32</v>
      </c>
      <c r="C20" s="28">
        <v>2016066245.3700001</v>
      </c>
      <c r="D20" s="28">
        <v>2208925947.6799998</v>
      </c>
      <c r="E20" s="28">
        <v>2490015701</v>
      </c>
      <c r="F20" s="28">
        <v>2703892123</v>
      </c>
      <c r="G20" s="28">
        <v>2857428160</v>
      </c>
      <c r="H20" s="317"/>
    </row>
    <row r="21" spans="1:8" s="18" customFormat="1" ht="13.5" x14ac:dyDescent="0.25">
      <c r="A21" s="26"/>
      <c r="B21" s="27" t="s">
        <v>33</v>
      </c>
      <c r="C21" s="28">
        <v>576860595.70999992</v>
      </c>
      <c r="D21" s="28">
        <v>666109182.76000011</v>
      </c>
      <c r="E21" s="28">
        <v>827802599</v>
      </c>
      <c r="F21" s="28">
        <v>816209868</v>
      </c>
      <c r="G21" s="28">
        <v>817873281</v>
      </c>
      <c r="H21" s="317"/>
    </row>
    <row r="22" spans="1:8" ht="18" customHeight="1" x14ac:dyDescent="0.2">
      <c r="A22" s="322" t="s">
        <v>38</v>
      </c>
      <c r="B22" s="322"/>
      <c r="C22" s="322"/>
      <c r="D22" s="322"/>
      <c r="E22" s="322"/>
      <c r="F22" s="322"/>
      <c r="G22" s="322"/>
      <c r="H22" s="317"/>
    </row>
    <row r="23" spans="1:8" ht="19.5" customHeight="1" x14ac:dyDescent="0.2">
      <c r="A23" s="23" t="s">
        <v>30</v>
      </c>
      <c r="B23" s="24" t="s">
        <v>39</v>
      </c>
      <c r="C23" s="25">
        <v>2591826464.0799999</v>
      </c>
      <c r="D23" s="25">
        <v>2870826933.0799999</v>
      </c>
      <c r="E23" s="25">
        <v>3313365954</v>
      </c>
      <c r="F23" s="25">
        <v>3515605750</v>
      </c>
      <c r="G23" s="25">
        <v>3670735957</v>
      </c>
      <c r="H23" s="317"/>
    </row>
    <row r="24" spans="1:8" s="14" customFormat="1" x14ac:dyDescent="0.2">
      <c r="A24" s="42"/>
      <c r="B24" s="43" t="s">
        <v>32</v>
      </c>
      <c r="C24" s="44">
        <v>2016066245.3699999</v>
      </c>
      <c r="D24" s="44">
        <v>2207125947.6799998</v>
      </c>
      <c r="E24" s="44">
        <v>2488515701</v>
      </c>
      <c r="F24" s="44">
        <v>2702392123</v>
      </c>
      <c r="G24" s="44">
        <v>2855928160</v>
      </c>
      <c r="H24" s="317"/>
    </row>
    <row r="25" spans="1:8" s="14" customFormat="1" x14ac:dyDescent="0.2">
      <c r="A25" s="42"/>
      <c r="B25" s="43" t="s">
        <v>33</v>
      </c>
      <c r="C25" s="44">
        <v>575760218.71000004</v>
      </c>
      <c r="D25" s="44">
        <v>663700985.39999998</v>
      </c>
      <c r="E25" s="44">
        <v>824850253</v>
      </c>
      <c r="F25" s="44">
        <v>813213627</v>
      </c>
      <c r="G25" s="44">
        <v>814807797</v>
      </c>
      <c r="H25" s="317"/>
    </row>
    <row r="26" spans="1:8" x14ac:dyDescent="0.2">
      <c r="A26" s="23" t="s">
        <v>34</v>
      </c>
      <c r="B26" s="24" t="s">
        <v>40</v>
      </c>
      <c r="C26" s="25">
        <v>1100377</v>
      </c>
      <c r="D26" s="25">
        <v>4208197.3599999994</v>
      </c>
      <c r="E26" s="25">
        <v>4452346</v>
      </c>
      <c r="F26" s="25">
        <v>4496241</v>
      </c>
      <c r="G26" s="25">
        <v>4565484</v>
      </c>
      <c r="H26" s="317"/>
    </row>
    <row r="27" spans="1:8" s="14" customFormat="1" x14ac:dyDescent="0.2">
      <c r="A27" s="42"/>
      <c r="B27" s="43" t="s">
        <v>32</v>
      </c>
      <c r="C27" s="44"/>
      <c r="D27" s="44">
        <v>1800000</v>
      </c>
      <c r="E27" s="44">
        <v>1500000</v>
      </c>
      <c r="F27" s="44">
        <v>1500000</v>
      </c>
      <c r="G27" s="44">
        <v>1500000</v>
      </c>
      <c r="H27" s="317"/>
    </row>
    <row r="28" spans="1:8" s="14" customFormat="1" x14ac:dyDescent="0.2">
      <c r="A28" s="42"/>
      <c r="B28" s="43" t="s">
        <v>33</v>
      </c>
      <c r="C28" s="44">
        <v>1100377</v>
      </c>
      <c r="D28" s="44">
        <v>2408197.36</v>
      </c>
      <c r="E28" s="44">
        <v>2952346</v>
      </c>
      <c r="F28" s="44">
        <v>2996241</v>
      </c>
      <c r="G28" s="44">
        <v>3065484</v>
      </c>
      <c r="H28" s="317"/>
    </row>
    <row r="29" spans="1:8" s="12" customFormat="1" ht="18" customHeight="1" x14ac:dyDescent="0.2">
      <c r="A29" s="39"/>
      <c r="B29" s="40" t="s">
        <v>41</v>
      </c>
      <c r="C29" s="41">
        <v>2592926841.0799999</v>
      </c>
      <c r="D29" s="41">
        <v>2875035130.4399996</v>
      </c>
      <c r="E29" s="41">
        <v>3317818300</v>
      </c>
      <c r="F29" s="41">
        <v>3520101991</v>
      </c>
      <c r="G29" s="41">
        <v>3675301441</v>
      </c>
      <c r="H29" s="317"/>
    </row>
    <row r="30" spans="1:8" s="18" customFormat="1" ht="13.5" x14ac:dyDescent="0.25">
      <c r="A30" s="26"/>
      <c r="B30" s="27" t="s">
        <v>32</v>
      </c>
      <c r="C30" s="28">
        <v>2016066245.3699999</v>
      </c>
      <c r="D30" s="28">
        <v>2208925947.6799998</v>
      </c>
      <c r="E30" s="28">
        <v>2490015701</v>
      </c>
      <c r="F30" s="28">
        <v>2703892123</v>
      </c>
      <c r="G30" s="28">
        <v>2857428160</v>
      </c>
      <c r="H30" s="317"/>
    </row>
    <row r="31" spans="1:8" s="18" customFormat="1" ht="13.5" x14ac:dyDescent="0.25">
      <c r="A31" s="26"/>
      <c r="B31" s="27" t="s">
        <v>33</v>
      </c>
      <c r="C31" s="28">
        <v>576860595.71000004</v>
      </c>
      <c r="D31" s="28">
        <v>666109182.75999999</v>
      </c>
      <c r="E31" s="28">
        <v>827802599</v>
      </c>
      <c r="F31" s="28">
        <v>816209868</v>
      </c>
      <c r="G31" s="28">
        <v>817873281</v>
      </c>
      <c r="H31" s="317"/>
    </row>
  </sheetData>
  <mergeCells count="7">
    <mergeCell ref="H1:H31"/>
    <mergeCell ref="E1:G1"/>
    <mergeCell ref="E2:G2"/>
    <mergeCell ref="B4:F4"/>
    <mergeCell ref="A9:G9"/>
    <mergeCell ref="A22:G22"/>
    <mergeCell ref="A6:B6"/>
  </mergeCells>
  <pageMargins left="0.70866141732283472" right="0.35" top="0.84" bottom="0.74803149606299213" header="0.31496062992125984" footer="0.31496062992125984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Zeros="0" view="pageBreakPreview" topLeftCell="A156" zoomScale="40" zoomScaleNormal="60" zoomScaleSheetLayoutView="40" workbookViewId="0">
      <selection activeCell="L160" sqref="L160"/>
    </sheetView>
  </sheetViews>
  <sheetFormatPr defaultColWidth="10.33203125" defaultRowHeight="18.75" x14ac:dyDescent="0.3"/>
  <cols>
    <col min="1" max="1" width="17.33203125" style="250" customWidth="1"/>
    <col min="2" max="2" width="17.5" style="250" customWidth="1"/>
    <col min="3" max="3" width="47.83203125" style="250" customWidth="1"/>
    <col min="4" max="4" width="65.33203125" style="250" customWidth="1"/>
    <col min="5" max="5" width="21.6640625" style="250" customWidth="1"/>
    <col min="6" max="6" width="25.1640625" style="250" customWidth="1"/>
    <col min="7" max="7" width="27" style="250" customWidth="1"/>
    <col min="8" max="8" width="24.33203125" style="250" customWidth="1"/>
    <col min="9" max="9" width="24" style="250" customWidth="1"/>
    <col min="10" max="10" width="24.33203125" style="250" customWidth="1"/>
    <col min="11" max="11" width="25.83203125" style="250" customWidth="1"/>
    <col min="12" max="12" width="16" style="250" customWidth="1"/>
    <col min="13" max="13" width="7" style="289" customWidth="1"/>
    <col min="14" max="16384" width="10.33203125" style="250"/>
  </cols>
  <sheetData>
    <row r="1" spans="1:13" ht="26.25" customHeight="1" x14ac:dyDescent="0.35">
      <c r="I1" s="368" t="s">
        <v>320</v>
      </c>
      <c r="J1" s="368"/>
      <c r="K1" s="368"/>
      <c r="L1" s="368"/>
      <c r="M1" s="366">
        <v>72</v>
      </c>
    </row>
    <row r="2" spans="1:13" ht="51.95" customHeight="1" x14ac:dyDescent="0.35">
      <c r="I2" s="369" t="s">
        <v>140</v>
      </c>
      <c r="J2" s="369"/>
      <c r="K2" s="369"/>
      <c r="L2" s="369"/>
      <c r="M2" s="366"/>
    </row>
    <row r="3" spans="1:13" ht="24" customHeight="1" x14ac:dyDescent="0.3">
      <c r="A3" s="251"/>
      <c r="M3" s="366"/>
    </row>
    <row r="4" spans="1:13" ht="26.25" customHeight="1" x14ac:dyDescent="0.3">
      <c r="A4" s="370" t="s">
        <v>319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66"/>
    </row>
    <row r="5" spans="1:13" ht="24" customHeight="1" x14ac:dyDescent="0.3">
      <c r="A5" s="371">
        <v>18531000000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66"/>
    </row>
    <row r="6" spans="1:13" x14ac:dyDescent="0.3">
      <c r="A6" s="372" t="s">
        <v>134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66"/>
    </row>
    <row r="7" spans="1:13" x14ac:dyDescent="0.3">
      <c r="L7" s="252" t="s">
        <v>22</v>
      </c>
      <c r="M7" s="366"/>
    </row>
    <row r="8" spans="1:13" ht="117.6" customHeight="1" x14ac:dyDescent="0.3">
      <c r="A8" s="253" t="s">
        <v>16</v>
      </c>
      <c r="B8" s="253" t="s">
        <v>17</v>
      </c>
      <c r="C8" s="253" t="s">
        <v>318</v>
      </c>
      <c r="D8" s="253" t="s">
        <v>317</v>
      </c>
      <c r="E8" s="253" t="s">
        <v>316</v>
      </c>
      <c r="F8" s="253" t="s">
        <v>315</v>
      </c>
      <c r="G8" s="253" t="s">
        <v>314</v>
      </c>
      <c r="H8" s="253" t="s">
        <v>313</v>
      </c>
      <c r="I8" s="253" t="s">
        <v>312</v>
      </c>
      <c r="J8" s="253" t="s">
        <v>311</v>
      </c>
      <c r="K8" s="253" t="s">
        <v>310</v>
      </c>
      <c r="L8" s="253" t="s">
        <v>309</v>
      </c>
      <c r="M8" s="366"/>
    </row>
    <row r="9" spans="1:13" ht="39.950000000000003" customHeight="1" x14ac:dyDescent="0.3">
      <c r="A9" s="255">
        <v>1200000</v>
      </c>
      <c r="B9" s="254"/>
      <c r="C9" s="256" t="s">
        <v>308</v>
      </c>
      <c r="D9" s="257"/>
      <c r="E9" s="254"/>
      <c r="F9" s="254"/>
      <c r="G9" s="258">
        <f>G10</f>
        <v>18308591.810000002</v>
      </c>
      <c r="H9" s="258">
        <f t="shared" ref="H9:K9" si="0">H10</f>
        <v>40729771.579999998</v>
      </c>
      <c r="I9" s="258">
        <f t="shared" si="0"/>
        <v>73000000</v>
      </c>
      <c r="J9" s="258">
        <f t="shared" si="0"/>
        <v>107679600</v>
      </c>
      <c r="K9" s="258">
        <f t="shared" si="0"/>
        <v>110262000</v>
      </c>
      <c r="L9" s="254"/>
      <c r="M9" s="366"/>
    </row>
    <row r="10" spans="1:13" ht="44.25" customHeight="1" x14ac:dyDescent="0.3">
      <c r="A10" s="259">
        <v>1210000</v>
      </c>
      <c r="B10" s="260"/>
      <c r="C10" s="261" t="s">
        <v>308</v>
      </c>
      <c r="D10" s="257"/>
      <c r="E10" s="254"/>
      <c r="F10" s="254"/>
      <c r="G10" s="262">
        <f>G11+G54+G74+G77+G82</f>
        <v>18308591.810000002</v>
      </c>
      <c r="H10" s="262">
        <f>H11+H54+H74+H77+H82</f>
        <v>40729771.579999998</v>
      </c>
      <c r="I10" s="262">
        <f>I11+I54+I74+I77+I82</f>
        <v>73000000</v>
      </c>
      <c r="J10" s="262">
        <f>J11+J54+J74+J77+J82</f>
        <v>107679600</v>
      </c>
      <c r="K10" s="262">
        <f>K11+K54+K74+K77+K82</f>
        <v>110262000</v>
      </c>
      <c r="L10" s="254"/>
      <c r="M10" s="366"/>
    </row>
    <row r="11" spans="1:13" ht="44.1" customHeight="1" x14ac:dyDescent="0.3">
      <c r="A11" s="255">
        <v>1217310</v>
      </c>
      <c r="B11" s="255">
        <v>7310</v>
      </c>
      <c r="C11" s="256" t="s">
        <v>12</v>
      </c>
      <c r="D11" s="254"/>
      <c r="E11" s="254"/>
      <c r="F11" s="254"/>
      <c r="G11" s="258">
        <f>SUM(G12:G52)</f>
        <v>10541806.450000001</v>
      </c>
      <c r="H11" s="258">
        <f>SUM(H12:H52)</f>
        <v>16648663</v>
      </c>
      <c r="I11" s="258">
        <f>SUM(I12:I52)</f>
        <v>44969790</v>
      </c>
      <c r="J11" s="258">
        <f>SUM(J12:J52)</f>
        <v>58879600</v>
      </c>
      <c r="K11" s="258">
        <f>SUM(K12:K52)</f>
        <v>61062000</v>
      </c>
      <c r="L11" s="258"/>
      <c r="M11" s="366"/>
    </row>
    <row r="12" spans="1:13" ht="37.5" x14ac:dyDescent="0.3">
      <c r="A12" s="254"/>
      <c r="B12" s="254"/>
      <c r="C12" s="254"/>
      <c r="D12" s="263" t="s">
        <v>307</v>
      </c>
      <c r="E12" s="254">
        <v>2021</v>
      </c>
      <c r="F12" s="264"/>
      <c r="G12" s="265"/>
      <c r="H12" s="265">
        <v>35000</v>
      </c>
      <c r="I12" s="254"/>
      <c r="J12" s="254"/>
      <c r="K12" s="254"/>
      <c r="L12" s="266"/>
      <c r="M12" s="366"/>
    </row>
    <row r="13" spans="1:13" ht="37.5" x14ac:dyDescent="0.3">
      <c r="A13" s="254"/>
      <c r="B13" s="254"/>
      <c r="C13" s="254"/>
      <c r="D13" s="263" t="s">
        <v>306</v>
      </c>
      <c r="E13" s="254">
        <v>2021</v>
      </c>
      <c r="F13" s="264"/>
      <c r="G13" s="265"/>
      <c r="H13" s="265">
        <v>36000</v>
      </c>
      <c r="I13" s="254"/>
      <c r="J13" s="254"/>
      <c r="K13" s="254"/>
      <c r="L13" s="266"/>
      <c r="M13" s="366"/>
    </row>
    <row r="14" spans="1:13" ht="37.5" x14ac:dyDescent="0.3">
      <c r="A14" s="254"/>
      <c r="B14" s="254"/>
      <c r="C14" s="254"/>
      <c r="D14" s="263" t="s">
        <v>305</v>
      </c>
      <c r="E14" s="254">
        <v>2021</v>
      </c>
      <c r="F14" s="264"/>
      <c r="G14" s="265"/>
      <c r="H14" s="265">
        <v>739500</v>
      </c>
      <c r="I14" s="265"/>
      <c r="J14" s="265">
        <v>3000000</v>
      </c>
      <c r="K14" s="265">
        <v>3000000</v>
      </c>
      <c r="L14" s="266"/>
      <c r="M14" s="366"/>
    </row>
    <row r="15" spans="1:13" ht="56.25" x14ac:dyDescent="0.3">
      <c r="A15" s="254"/>
      <c r="B15" s="254"/>
      <c r="C15" s="254"/>
      <c r="D15" s="263" t="s">
        <v>304</v>
      </c>
      <c r="E15" s="254" t="s">
        <v>162</v>
      </c>
      <c r="F15" s="264">
        <v>277373</v>
      </c>
      <c r="G15" s="265">
        <v>17199.669999999998</v>
      </c>
      <c r="H15" s="265">
        <v>260500</v>
      </c>
      <c r="I15" s="254"/>
      <c r="J15" s="254"/>
      <c r="K15" s="254"/>
      <c r="L15" s="267">
        <f t="shared" ref="L15:L65" si="1">((G15+H15+I15+J15+K15)/F15)*100</f>
        <v>100.11777281855119</v>
      </c>
      <c r="M15" s="366"/>
    </row>
    <row r="16" spans="1:13" ht="56.25" x14ac:dyDescent="0.3">
      <c r="A16" s="254"/>
      <c r="B16" s="254"/>
      <c r="C16" s="254"/>
      <c r="D16" s="263" t="s">
        <v>303</v>
      </c>
      <c r="E16" s="254">
        <v>2021</v>
      </c>
      <c r="F16" s="264"/>
      <c r="G16" s="265"/>
      <c r="H16" s="265">
        <v>25000</v>
      </c>
      <c r="I16" s="254"/>
      <c r="J16" s="254"/>
      <c r="K16" s="254"/>
      <c r="L16" s="266"/>
      <c r="M16" s="366"/>
    </row>
    <row r="17" spans="1:13" ht="56.25" x14ac:dyDescent="0.3">
      <c r="A17" s="254"/>
      <c r="B17" s="254"/>
      <c r="C17" s="254"/>
      <c r="D17" s="263" t="s">
        <v>302</v>
      </c>
      <c r="E17" s="254">
        <v>2021</v>
      </c>
      <c r="F17" s="264"/>
      <c r="G17" s="265"/>
      <c r="H17" s="265">
        <v>25000</v>
      </c>
      <c r="I17" s="254"/>
      <c r="J17" s="254"/>
      <c r="K17" s="254"/>
      <c r="L17" s="266"/>
      <c r="M17" s="366"/>
    </row>
    <row r="18" spans="1:13" ht="37.5" x14ac:dyDescent="0.3">
      <c r="A18" s="254"/>
      <c r="B18" s="254"/>
      <c r="C18" s="254"/>
      <c r="D18" s="263" t="s">
        <v>301</v>
      </c>
      <c r="E18" s="254" t="s">
        <v>176</v>
      </c>
      <c r="F18" s="264"/>
      <c r="G18" s="265">
        <v>815088.75</v>
      </c>
      <c r="H18" s="254"/>
      <c r="I18" s="254"/>
      <c r="J18" s="254"/>
      <c r="K18" s="254"/>
      <c r="L18" s="266"/>
      <c r="M18" s="366"/>
    </row>
    <row r="19" spans="1:13" ht="37.5" x14ac:dyDescent="0.3">
      <c r="A19" s="254"/>
      <c r="B19" s="254"/>
      <c r="C19" s="254"/>
      <c r="D19" s="263" t="s">
        <v>300</v>
      </c>
      <c r="E19" s="254" t="s">
        <v>182</v>
      </c>
      <c r="F19" s="264"/>
      <c r="G19" s="265"/>
      <c r="H19" s="254"/>
      <c r="I19" s="265">
        <v>100000</v>
      </c>
      <c r="J19" s="265">
        <v>500000</v>
      </c>
      <c r="K19" s="254"/>
      <c r="L19" s="266"/>
      <c r="M19" s="366"/>
    </row>
    <row r="20" spans="1:13" ht="75" x14ac:dyDescent="0.3">
      <c r="A20" s="254"/>
      <c r="B20" s="254"/>
      <c r="C20" s="254"/>
      <c r="D20" s="263" t="s">
        <v>299</v>
      </c>
      <c r="E20" s="254" t="s">
        <v>220</v>
      </c>
      <c r="F20" s="264"/>
      <c r="G20" s="265"/>
      <c r="H20" s="254"/>
      <c r="I20" s="265">
        <v>350000</v>
      </c>
      <c r="J20" s="265">
        <v>8000000</v>
      </c>
      <c r="K20" s="265">
        <v>7000000</v>
      </c>
      <c r="L20" s="266"/>
      <c r="M20" s="366"/>
    </row>
    <row r="21" spans="1:13" ht="74.45" customHeight="1" x14ac:dyDescent="0.3">
      <c r="A21" s="254"/>
      <c r="B21" s="254"/>
      <c r="C21" s="254"/>
      <c r="D21" s="263" t="s">
        <v>298</v>
      </c>
      <c r="E21" s="254" t="s">
        <v>220</v>
      </c>
      <c r="F21" s="264"/>
      <c r="G21" s="265"/>
      <c r="H21" s="254"/>
      <c r="I21" s="265">
        <v>150000</v>
      </c>
      <c r="J21" s="265">
        <v>3000000</v>
      </c>
      <c r="K21" s="265">
        <v>4000000</v>
      </c>
      <c r="L21" s="266"/>
      <c r="M21" s="366"/>
    </row>
    <row r="22" spans="1:13" ht="112.5" x14ac:dyDescent="0.3">
      <c r="A22" s="254"/>
      <c r="B22" s="254"/>
      <c r="C22" s="254"/>
      <c r="D22" s="263" t="s">
        <v>243</v>
      </c>
      <c r="E22" s="254" t="s">
        <v>169</v>
      </c>
      <c r="F22" s="264">
        <v>26890141</v>
      </c>
      <c r="G22" s="265">
        <v>439327.01</v>
      </c>
      <c r="H22" s="254"/>
      <c r="I22" s="254"/>
      <c r="J22" s="254"/>
      <c r="K22" s="254"/>
      <c r="L22" s="266">
        <f t="shared" si="1"/>
        <v>1.6337847019842699</v>
      </c>
      <c r="M22" s="367">
        <v>73</v>
      </c>
    </row>
    <row r="23" spans="1:13" ht="75.95" customHeight="1" x14ac:dyDescent="0.3">
      <c r="A23" s="254"/>
      <c r="B23" s="254"/>
      <c r="C23" s="254"/>
      <c r="D23" s="263" t="s">
        <v>242</v>
      </c>
      <c r="E23" s="254" t="s">
        <v>169</v>
      </c>
      <c r="F23" s="264">
        <v>37245360</v>
      </c>
      <c r="G23" s="265">
        <v>332715.78999999998</v>
      </c>
      <c r="H23" s="254"/>
      <c r="I23" s="254"/>
      <c r="J23" s="254"/>
      <c r="K23" s="254"/>
      <c r="L23" s="266">
        <f t="shared" si="1"/>
        <v>0.89330802548290567</v>
      </c>
      <c r="M23" s="367"/>
    </row>
    <row r="24" spans="1:13" ht="75" x14ac:dyDescent="0.3">
      <c r="A24" s="254"/>
      <c r="B24" s="254"/>
      <c r="C24" s="254"/>
      <c r="D24" s="263" t="s">
        <v>297</v>
      </c>
      <c r="E24" s="254" t="s">
        <v>169</v>
      </c>
      <c r="F24" s="264">
        <v>6004287</v>
      </c>
      <c r="G24" s="265">
        <v>217832.2</v>
      </c>
      <c r="H24" s="254"/>
      <c r="I24" s="265"/>
      <c r="J24" s="254"/>
      <c r="K24" s="254"/>
      <c r="L24" s="266">
        <f t="shared" si="1"/>
        <v>3.6279445003211874</v>
      </c>
      <c r="M24" s="367"/>
    </row>
    <row r="25" spans="1:13" ht="75" x14ac:dyDescent="0.3">
      <c r="A25" s="254"/>
      <c r="B25" s="254"/>
      <c r="C25" s="254"/>
      <c r="D25" s="263" t="s">
        <v>296</v>
      </c>
      <c r="E25" s="254">
        <v>2020</v>
      </c>
      <c r="F25" s="264"/>
      <c r="G25" s="265">
        <v>92165.82</v>
      </c>
      <c r="H25" s="254"/>
      <c r="I25" s="254"/>
      <c r="J25" s="254"/>
      <c r="K25" s="254"/>
      <c r="L25" s="266"/>
      <c r="M25" s="367"/>
    </row>
    <row r="26" spans="1:13" ht="93.75" x14ac:dyDescent="0.3">
      <c r="A26" s="254"/>
      <c r="B26" s="254"/>
      <c r="C26" s="254"/>
      <c r="D26" s="263" t="s">
        <v>295</v>
      </c>
      <c r="E26" s="254" t="s">
        <v>162</v>
      </c>
      <c r="F26" s="264">
        <v>2887898</v>
      </c>
      <c r="G26" s="265">
        <v>218703.94</v>
      </c>
      <c r="H26" s="265">
        <v>2587041</v>
      </c>
      <c r="I26" s="254"/>
      <c r="J26" s="254"/>
      <c r="K26" s="254"/>
      <c r="L26" s="266">
        <f t="shared" si="1"/>
        <v>97.155264486488093</v>
      </c>
      <c r="M26" s="367"/>
    </row>
    <row r="27" spans="1:13" ht="75" x14ac:dyDescent="0.3">
      <c r="A27" s="254"/>
      <c r="B27" s="254"/>
      <c r="C27" s="254"/>
      <c r="D27" s="263" t="s">
        <v>294</v>
      </c>
      <c r="E27" s="254" t="s">
        <v>245</v>
      </c>
      <c r="F27" s="264">
        <v>14087743</v>
      </c>
      <c r="G27" s="265"/>
      <c r="H27" s="265">
        <v>461950</v>
      </c>
      <c r="I27" s="254"/>
      <c r="J27" s="254"/>
      <c r="K27" s="254"/>
      <c r="L27" s="266">
        <f t="shared" si="1"/>
        <v>3.279091618863291</v>
      </c>
      <c r="M27" s="367"/>
    </row>
    <row r="28" spans="1:13" ht="61.5" customHeight="1" x14ac:dyDescent="0.3">
      <c r="A28" s="254"/>
      <c r="B28" s="254"/>
      <c r="C28" s="254"/>
      <c r="D28" s="263" t="s">
        <v>293</v>
      </c>
      <c r="E28" s="254">
        <v>2021</v>
      </c>
      <c r="F28" s="264"/>
      <c r="G28" s="265"/>
      <c r="H28" s="265">
        <v>2000000</v>
      </c>
      <c r="I28" s="254"/>
      <c r="J28" s="254"/>
      <c r="K28" s="254"/>
      <c r="L28" s="266"/>
      <c r="M28" s="367"/>
    </row>
    <row r="29" spans="1:13" ht="59.1" customHeight="1" x14ac:dyDescent="0.3">
      <c r="A29" s="254"/>
      <c r="B29" s="254"/>
      <c r="C29" s="254"/>
      <c r="D29" s="263" t="s">
        <v>292</v>
      </c>
      <c r="E29" s="254">
        <v>2020</v>
      </c>
      <c r="F29" s="264">
        <v>477295</v>
      </c>
      <c r="G29" s="265">
        <v>15443</v>
      </c>
      <c r="H29" s="254"/>
      <c r="I29" s="254"/>
      <c r="J29" s="254"/>
      <c r="K29" s="254"/>
      <c r="L29" s="266">
        <f t="shared" si="1"/>
        <v>3.235525199300223</v>
      </c>
      <c r="M29" s="367"/>
    </row>
    <row r="30" spans="1:13" ht="63.95" customHeight="1" x14ac:dyDescent="0.3">
      <c r="A30" s="254"/>
      <c r="B30" s="254"/>
      <c r="C30" s="254"/>
      <c r="D30" s="263" t="s">
        <v>291</v>
      </c>
      <c r="E30" s="254">
        <v>2020</v>
      </c>
      <c r="F30" s="264">
        <v>235854</v>
      </c>
      <c r="G30" s="265">
        <v>186344.6</v>
      </c>
      <c r="H30" s="254"/>
      <c r="I30" s="254"/>
      <c r="J30" s="254"/>
      <c r="K30" s="254"/>
      <c r="L30" s="266">
        <f t="shared" si="1"/>
        <v>79.008454382796131</v>
      </c>
      <c r="M30" s="367"/>
    </row>
    <row r="31" spans="1:13" ht="30" customHeight="1" x14ac:dyDescent="0.3">
      <c r="A31" s="254"/>
      <c r="B31" s="254"/>
      <c r="C31" s="254"/>
      <c r="D31" s="263" t="s">
        <v>290</v>
      </c>
      <c r="E31" s="254" t="s">
        <v>252</v>
      </c>
      <c r="F31" s="264"/>
      <c r="G31" s="265"/>
      <c r="H31" s="254"/>
      <c r="I31" s="254"/>
      <c r="J31" s="265">
        <v>1000000</v>
      </c>
      <c r="K31" s="265">
        <v>1000000</v>
      </c>
      <c r="L31" s="266"/>
      <c r="M31" s="367"/>
    </row>
    <row r="32" spans="1:13" ht="84.6" customHeight="1" x14ac:dyDescent="0.3">
      <c r="A32" s="254"/>
      <c r="B32" s="254"/>
      <c r="C32" s="254"/>
      <c r="D32" s="263" t="s">
        <v>289</v>
      </c>
      <c r="E32" s="254">
        <v>2020</v>
      </c>
      <c r="F32" s="264"/>
      <c r="G32" s="265">
        <v>46688.22</v>
      </c>
      <c r="H32" s="254"/>
      <c r="I32" s="254"/>
      <c r="J32" s="254"/>
      <c r="K32" s="254"/>
      <c r="L32" s="266"/>
      <c r="M32" s="367"/>
    </row>
    <row r="33" spans="1:13" ht="45" customHeight="1" x14ac:dyDescent="0.3">
      <c r="A33" s="254"/>
      <c r="B33" s="254"/>
      <c r="C33" s="254"/>
      <c r="D33" s="263" t="s">
        <v>288</v>
      </c>
      <c r="E33" s="254">
        <v>2020</v>
      </c>
      <c r="F33" s="264">
        <v>195399</v>
      </c>
      <c r="G33" s="265">
        <v>183988.8</v>
      </c>
      <c r="H33" s="254"/>
      <c r="I33" s="254"/>
      <c r="J33" s="254"/>
      <c r="K33" s="254"/>
      <c r="L33" s="266">
        <f t="shared" si="1"/>
        <v>94.160563769517751</v>
      </c>
      <c r="M33" s="367"/>
    </row>
    <row r="34" spans="1:13" ht="75.95" customHeight="1" x14ac:dyDescent="0.3">
      <c r="A34" s="254"/>
      <c r="B34" s="254"/>
      <c r="C34" s="254"/>
      <c r="D34" s="263" t="s">
        <v>287</v>
      </c>
      <c r="E34" s="254">
        <v>2020</v>
      </c>
      <c r="F34" s="264">
        <v>213019</v>
      </c>
      <c r="G34" s="265">
        <v>173195.51</v>
      </c>
      <c r="H34" s="254"/>
      <c r="I34" s="254"/>
      <c r="J34" s="254"/>
      <c r="K34" s="254"/>
      <c r="L34" s="266">
        <f t="shared" si="1"/>
        <v>81.305193433449602</v>
      </c>
      <c r="M34" s="367">
        <v>74</v>
      </c>
    </row>
    <row r="35" spans="1:13" ht="81.95" customHeight="1" x14ac:dyDescent="0.3">
      <c r="A35" s="254"/>
      <c r="B35" s="254"/>
      <c r="C35" s="254"/>
      <c r="D35" s="263" t="s">
        <v>286</v>
      </c>
      <c r="E35" s="254">
        <v>2021</v>
      </c>
      <c r="F35" s="264"/>
      <c r="G35" s="265"/>
      <c r="H35" s="265">
        <v>250000</v>
      </c>
      <c r="I35" s="254"/>
      <c r="J35" s="254"/>
      <c r="K35" s="254"/>
      <c r="L35" s="266"/>
      <c r="M35" s="367"/>
    </row>
    <row r="36" spans="1:13" ht="87.95" customHeight="1" x14ac:dyDescent="0.3">
      <c r="A36" s="254"/>
      <c r="B36" s="254"/>
      <c r="C36" s="254"/>
      <c r="D36" s="263" t="s">
        <v>285</v>
      </c>
      <c r="E36" s="254">
        <v>2021</v>
      </c>
      <c r="F36" s="264"/>
      <c r="G36" s="265"/>
      <c r="H36" s="265">
        <v>250000</v>
      </c>
      <c r="I36" s="254"/>
      <c r="J36" s="254"/>
      <c r="K36" s="254"/>
      <c r="L36" s="266"/>
      <c r="M36" s="367"/>
    </row>
    <row r="37" spans="1:13" ht="48.6" customHeight="1" x14ac:dyDescent="0.3">
      <c r="A37" s="254"/>
      <c r="B37" s="254"/>
      <c r="C37" s="254"/>
      <c r="D37" s="263" t="s">
        <v>284</v>
      </c>
      <c r="E37" s="254" t="s">
        <v>176</v>
      </c>
      <c r="F37" s="264">
        <v>2908994</v>
      </c>
      <c r="G37" s="265">
        <v>302407.57</v>
      </c>
      <c r="H37" s="254"/>
      <c r="I37" s="254"/>
      <c r="J37" s="254"/>
      <c r="K37" s="254"/>
      <c r="L37" s="266">
        <f t="shared" si="1"/>
        <v>10.395606522392278</v>
      </c>
      <c r="M37" s="367"/>
    </row>
    <row r="38" spans="1:13" ht="83.45" customHeight="1" x14ac:dyDescent="0.3">
      <c r="A38" s="254"/>
      <c r="B38" s="254"/>
      <c r="C38" s="254"/>
      <c r="D38" s="263" t="s">
        <v>283</v>
      </c>
      <c r="E38" s="254" t="s">
        <v>149</v>
      </c>
      <c r="F38" s="264">
        <v>16344103</v>
      </c>
      <c r="G38" s="265">
        <v>55178.51</v>
      </c>
      <c r="H38" s="254"/>
      <c r="I38" s="265"/>
      <c r="J38" s="265"/>
      <c r="K38" s="265">
        <v>5000000</v>
      </c>
      <c r="L38" s="266">
        <f t="shared" si="1"/>
        <v>30.929678490156359</v>
      </c>
      <c r="M38" s="367"/>
    </row>
    <row r="39" spans="1:13" ht="83.1" customHeight="1" x14ac:dyDescent="0.3">
      <c r="A39" s="254"/>
      <c r="B39" s="254"/>
      <c r="C39" s="254"/>
      <c r="D39" s="263" t="s">
        <v>282</v>
      </c>
      <c r="E39" s="254" t="s">
        <v>220</v>
      </c>
      <c r="F39" s="264"/>
      <c r="G39" s="265"/>
      <c r="H39" s="254"/>
      <c r="I39" s="265">
        <v>369790</v>
      </c>
      <c r="J39" s="265">
        <v>10000000</v>
      </c>
      <c r="K39" s="265">
        <v>10000000</v>
      </c>
      <c r="L39" s="266"/>
      <c r="M39" s="367"/>
    </row>
    <row r="40" spans="1:13" ht="39.950000000000003" customHeight="1" x14ac:dyDescent="0.3">
      <c r="A40" s="254"/>
      <c r="B40" s="254"/>
      <c r="C40" s="254"/>
      <c r="D40" s="263" t="s">
        <v>281</v>
      </c>
      <c r="E40" s="254">
        <v>2023</v>
      </c>
      <c r="F40" s="264"/>
      <c r="G40" s="265"/>
      <c r="H40" s="254"/>
      <c r="I40" s="265"/>
      <c r="J40" s="265">
        <v>5000000</v>
      </c>
      <c r="K40" s="265"/>
      <c r="L40" s="266"/>
      <c r="M40" s="367"/>
    </row>
    <row r="41" spans="1:13" ht="80.45" customHeight="1" x14ac:dyDescent="0.3">
      <c r="A41" s="254"/>
      <c r="B41" s="254"/>
      <c r="C41" s="254"/>
      <c r="D41" s="263" t="s">
        <v>280</v>
      </c>
      <c r="E41" s="254" t="s">
        <v>252</v>
      </c>
      <c r="F41" s="264"/>
      <c r="G41" s="265"/>
      <c r="H41" s="254"/>
      <c r="I41" s="265"/>
      <c r="J41" s="265">
        <v>20343687</v>
      </c>
      <c r="K41" s="265">
        <v>24092943</v>
      </c>
      <c r="L41" s="266"/>
      <c r="M41" s="367"/>
    </row>
    <row r="42" spans="1:13" ht="79.5" customHeight="1" x14ac:dyDescent="0.3">
      <c r="A42" s="254"/>
      <c r="B42" s="254"/>
      <c r="C42" s="254"/>
      <c r="D42" s="263" t="s">
        <v>279</v>
      </c>
      <c r="E42" s="254" t="s">
        <v>158</v>
      </c>
      <c r="F42" s="264">
        <f>12627116</f>
        <v>12627116</v>
      </c>
      <c r="G42" s="265">
        <v>20211.53</v>
      </c>
      <c r="H42" s="254"/>
      <c r="I42" s="265"/>
      <c r="J42" s="265"/>
      <c r="K42" s="265"/>
      <c r="L42" s="266">
        <f t="shared" si="1"/>
        <v>0.16006449928867367</v>
      </c>
      <c r="M42" s="367"/>
    </row>
    <row r="43" spans="1:13" ht="78" customHeight="1" x14ac:dyDescent="0.3">
      <c r="A43" s="254"/>
      <c r="B43" s="254"/>
      <c r="C43" s="254"/>
      <c r="D43" s="263" t="s">
        <v>278</v>
      </c>
      <c r="E43" s="254">
        <v>2023</v>
      </c>
      <c r="F43" s="264"/>
      <c r="G43" s="265"/>
      <c r="H43" s="254"/>
      <c r="I43" s="265"/>
      <c r="J43" s="265">
        <v>8035913</v>
      </c>
      <c r="K43" s="265"/>
      <c r="L43" s="266"/>
      <c r="M43" s="367"/>
    </row>
    <row r="44" spans="1:13" ht="78" customHeight="1" x14ac:dyDescent="0.3">
      <c r="A44" s="254"/>
      <c r="B44" s="254"/>
      <c r="C44" s="254"/>
      <c r="D44" s="268" t="s">
        <v>277</v>
      </c>
      <c r="E44" s="254">
        <v>2024</v>
      </c>
      <c r="F44" s="264"/>
      <c r="G44" s="265"/>
      <c r="H44" s="254"/>
      <c r="I44" s="265"/>
      <c r="J44" s="265"/>
      <c r="K44" s="265">
        <v>6969057</v>
      </c>
      <c r="L44" s="266"/>
      <c r="M44" s="367"/>
    </row>
    <row r="45" spans="1:13" ht="83.45" customHeight="1" x14ac:dyDescent="0.3">
      <c r="A45" s="254"/>
      <c r="B45" s="254"/>
      <c r="C45" s="254"/>
      <c r="D45" s="263" t="s">
        <v>276</v>
      </c>
      <c r="E45" s="254" t="s">
        <v>149</v>
      </c>
      <c r="F45" s="264">
        <f>15888386</f>
        <v>15888386</v>
      </c>
      <c r="G45" s="265">
        <v>5274582.47</v>
      </c>
      <c r="H45" s="265">
        <v>5488130</v>
      </c>
      <c r="I45" s="265"/>
      <c r="J45" s="265"/>
      <c r="K45" s="265"/>
      <c r="L45" s="266">
        <f t="shared" si="1"/>
        <v>67.739495188498054</v>
      </c>
      <c r="M45" s="367"/>
    </row>
    <row r="46" spans="1:13" ht="61.5" customHeight="1" x14ac:dyDescent="0.3">
      <c r="A46" s="254"/>
      <c r="B46" s="254"/>
      <c r="C46" s="254"/>
      <c r="D46" s="263" t="s">
        <v>275</v>
      </c>
      <c r="E46" s="254" t="s">
        <v>158</v>
      </c>
      <c r="F46" s="264">
        <v>29708671</v>
      </c>
      <c r="G46" s="265">
        <v>2150733.06</v>
      </c>
      <c r="H46" s="265">
        <v>10442</v>
      </c>
      <c r="I46" s="265"/>
      <c r="J46" s="265"/>
      <c r="K46" s="265"/>
      <c r="L46" s="266">
        <f t="shared" si="1"/>
        <v>7.2745598751287126</v>
      </c>
      <c r="M46" s="367">
        <v>75</v>
      </c>
    </row>
    <row r="47" spans="1:13" ht="81" customHeight="1" x14ac:dyDescent="0.3">
      <c r="A47" s="254"/>
      <c r="B47" s="254"/>
      <c r="C47" s="254"/>
      <c r="D47" s="263" t="s">
        <v>274</v>
      </c>
      <c r="E47" s="254">
        <v>2021</v>
      </c>
      <c r="F47" s="264"/>
      <c r="G47" s="265"/>
      <c r="H47" s="265">
        <v>2350000</v>
      </c>
      <c r="I47" s="254"/>
      <c r="J47" s="254"/>
      <c r="K47" s="254"/>
      <c r="L47" s="266"/>
      <c r="M47" s="367"/>
    </row>
    <row r="48" spans="1:13" ht="75.95" customHeight="1" x14ac:dyDescent="0.3">
      <c r="A48" s="254"/>
      <c r="B48" s="254"/>
      <c r="C48" s="254"/>
      <c r="D48" s="263" t="s">
        <v>273</v>
      </c>
      <c r="E48" s="254">
        <v>2021</v>
      </c>
      <c r="F48" s="264"/>
      <c r="G48" s="265"/>
      <c r="H48" s="265">
        <v>1200000</v>
      </c>
      <c r="I48" s="254"/>
      <c r="J48" s="254"/>
      <c r="K48" s="254"/>
      <c r="L48" s="266"/>
      <c r="M48" s="367"/>
    </row>
    <row r="49" spans="1:13" ht="62.45" customHeight="1" x14ac:dyDescent="0.3">
      <c r="A49" s="254"/>
      <c r="B49" s="254"/>
      <c r="C49" s="254"/>
      <c r="D49" s="263" t="s">
        <v>272</v>
      </c>
      <c r="E49" s="254" t="s">
        <v>154</v>
      </c>
      <c r="F49" s="264"/>
      <c r="G49" s="265"/>
      <c r="H49" s="265">
        <v>300000</v>
      </c>
      <c r="I49" s="265">
        <v>27000000</v>
      </c>
      <c r="J49" s="254"/>
      <c r="K49" s="254"/>
      <c r="L49" s="266"/>
      <c r="M49" s="367"/>
    </row>
    <row r="50" spans="1:13" ht="116.45" customHeight="1" x14ac:dyDescent="0.3">
      <c r="A50" s="254"/>
      <c r="B50" s="254"/>
      <c r="C50" s="254"/>
      <c r="D50" s="263" t="s">
        <v>271</v>
      </c>
      <c r="E50" s="254" t="s">
        <v>149</v>
      </c>
      <c r="F50" s="264">
        <v>10405066</v>
      </c>
      <c r="G50" s="265"/>
      <c r="H50" s="265">
        <v>50000</v>
      </c>
      <c r="I50" s="265">
        <v>9000000</v>
      </c>
      <c r="J50" s="254"/>
      <c r="K50" s="254"/>
      <c r="L50" s="266">
        <f t="shared" si="1"/>
        <v>86.976863001157326</v>
      </c>
      <c r="M50" s="367"/>
    </row>
    <row r="51" spans="1:13" ht="98.45" customHeight="1" x14ac:dyDescent="0.3">
      <c r="A51" s="254"/>
      <c r="B51" s="254"/>
      <c r="C51" s="254"/>
      <c r="D51" s="263" t="s">
        <v>270</v>
      </c>
      <c r="E51" s="254" t="s">
        <v>154</v>
      </c>
      <c r="F51" s="264"/>
      <c r="G51" s="265"/>
      <c r="H51" s="265">
        <v>250000</v>
      </c>
      <c r="I51" s="265">
        <v>8000000</v>
      </c>
      <c r="J51" s="265"/>
      <c r="K51" s="265"/>
      <c r="L51" s="266"/>
      <c r="M51" s="367"/>
    </row>
    <row r="52" spans="1:13" ht="78.599999999999994" customHeight="1" x14ac:dyDescent="0.3">
      <c r="A52" s="254"/>
      <c r="B52" s="254"/>
      <c r="C52" s="254"/>
      <c r="D52" s="263" t="s">
        <v>269</v>
      </c>
      <c r="E52" s="254">
        <v>2021</v>
      </c>
      <c r="F52" s="264"/>
      <c r="G52" s="265"/>
      <c r="H52" s="265">
        <v>330100</v>
      </c>
      <c r="I52" s="265"/>
      <c r="J52" s="265"/>
      <c r="K52" s="265"/>
      <c r="L52" s="266"/>
      <c r="M52" s="367"/>
    </row>
    <row r="53" spans="1:13" x14ac:dyDescent="0.3">
      <c r="A53" s="254"/>
      <c r="B53" s="254"/>
      <c r="C53" s="254"/>
      <c r="D53" s="263"/>
      <c r="E53" s="254"/>
      <c r="F53" s="264"/>
      <c r="G53" s="265"/>
      <c r="H53" s="254"/>
      <c r="I53" s="254"/>
      <c r="J53" s="254"/>
      <c r="K53" s="254"/>
      <c r="L53" s="266"/>
      <c r="M53" s="367"/>
    </row>
    <row r="54" spans="1:13" ht="45" customHeight="1" x14ac:dyDescent="0.3">
      <c r="A54" s="255">
        <v>1217330</v>
      </c>
      <c r="B54" s="255">
        <v>7330</v>
      </c>
      <c r="C54" s="269" t="s">
        <v>15</v>
      </c>
      <c r="D54" s="254"/>
      <c r="E54" s="254"/>
      <c r="F54" s="254"/>
      <c r="G54" s="258">
        <f>SUM(G55:G73)</f>
        <v>4594876.43</v>
      </c>
      <c r="H54" s="258">
        <f>SUM(H55:H73)</f>
        <v>20831108.579999998</v>
      </c>
      <c r="I54" s="258">
        <f>SUM(I55:I73)</f>
        <v>14600000</v>
      </c>
      <c r="J54" s="258">
        <f>SUM(J55:J73)</f>
        <v>35000000</v>
      </c>
      <c r="K54" s="258">
        <f>SUM(K55:K73)</f>
        <v>35000000</v>
      </c>
      <c r="L54" s="266"/>
      <c r="M54" s="367"/>
    </row>
    <row r="55" spans="1:13" ht="44.45" customHeight="1" x14ac:dyDescent="0.3">
      <c r="A55" s="254"/>
      <c r="B55" s="254"/>
      <c r="C55" s="254"/>
      <c r="D55" s="263" t="s">
        <v>268</v>
      </c>
      <c r="E55" s="254" t="s">
        <v>162</v>
      </c>
      <c r="F55" s="254"/>
      <c r="G55" s="265">
        <v>49853.68</v>
      </c>
      <c r="H55" s="265">
        <v>1092500.58</v>
      </c>
      <c r="I55" s="254"/>
      <c r="J55" s="254"/>
      <c r="K55" s="254"/>
      <c r="L55" s="266"/>
      <c r="M55" s="367"/>
    </row>
    <row r="56" spans="1:13" ht="75" x14ac:dyDescent="0.3">
      <c r="A56" s="254"/>
      <c r="B56" s="254"/>
      <c r="C56" s="254"/>
      <c r="D56" s="263" t="s">
        <v>267</v>
      </c>
      <c r="E56" s="254">
        <v>2020</v>
      </c>
      <c r="F56" s="264">
        <v>748253</v>
      </c>
      <c r="G56" s="265">
        <v>723385.01</v>
      </c>
      <c r="H56" s="254"/>
      <c r="I56" s="254"/>
      <c r="J56" s="254"/>
      <c r="K56" s="254"/>
      <c r="L56" s="266">
        <f t="shared" si="1"/>
        <v>96.676526522446281</v>
      </c>
      <c r="M56" s="367"/>
    </row>
    <row r="57" spans="1:13" ht="36.950000000000003" customHeight="1" x14ac:dyDescent="0.3">
      <c r="A57" s="254"/>
      <c r="B57" s="254"/>
      <c r="C57" s="254"/>
      <c r="D57" s="263" t="s">
        <v>266</v>
      </c>
      <c r="E57" s="254">
        <v>2020</v>
      </c>
      <c r="F57" s="264"/>
      <c r="G57" s="265">
        <v>461041.89</v>
      </c>
      <c r="H57" s="254"/>
      <c r="I57" s="254"/>
      <c r="J57" s="254"/>
      <c r="K57" s="254"/>
      <c r="L57" s="266"/>
      <c r="M57" s="367"/>
    </row>
    <row r="58" spans="1:13" ht="45" customHeight="1" x14ac:dyDescent="0.3">
      <c r="A58" s="254"/>
      <c r="B58" s="254"/>
      <c r="C58" s="254"/>
      <c r="D58" s="263" t="s">
        <v>265</v>
      </c>
      <c r="E58" s="254" t="s">
        <v>176</v>
      </c>
      <c r="F58" s="264">
        <v>1344926</v>
      </c>
      <c r="G58" s="265">
        <v>614826.29</v>
      </c>
      <c r="H58" s="254"/>
      <c r="I58" s="254"/>
      <c r="J58" s="254"/>
      <c r="K58" s="254"/>
      <c r="L58" s="266">
        <f t="shared" si="1"/>
        <v>45.714506969156673</v>
      </c>
      <c r="M58" s="367"/>
    </row>
    <row r="59" spans="1:13" ht="41.1" customHeight="1" x14ac:dyDescent="0.3">
      <c r="A59" s="254"/>
      <c r="B59" s="254"/>
      <c r="C59" s="254"/>
      <c r="D59" s="263" t="s">
        <v>264</v>
      </c>
      <c r="E59" s="254" t="s">
        <v>166</v>
      </c>
      <c r="F59" s="264">
        <v>6157417</v>
      </c>
      <c r="G59" s="265">
        <v>765560.17</v>
      </c>
      <c r="H59" s="254"/>
      <c r="I59" s="254"/>
      <c r="J59" s="254"/>
      <c r="K59" s="254"/>
      <c r="L59" s="266">
        <f t="shared" si="1"/>
        <v>12.433138278599614</v>
      </c>
      <c r="M59" s="367"/>
    </row>
    <row r="60" spans="1:13" ht="57.95" customHeight="1" x14ac:dyDescent="0.3">
      <c r="A60" s="254"/>
      <c r="B60" s="254"/>
      <c r="C60" s="254"/>
      <c r="D60" s="263" t="s">
        <v>263</v>
      </c>
      <c r="E60" s="254" t="s">
        <v>162</v>
      </c>
      <c r="F60" s="264">
        <v>388708</v>
      </c>
      <c r="G60" s="265">
        <v>35000</v>
      </c>
      <c r="H60" s="265">
        <v>268783</v>
      </c>
      <c r="I60" s="254"/>
      <c r="J60" s="254"/>
      <c r="K60" s="254"/>
      <c r="L60" s="266">
        <f t="shared" si="1"/>
        <v>78.151980406886395</v>
      </c>
      <c r="M60" s="367"/>
    </row>
    <row r="61" spans="1:13" ht="39.950000000000003" customHeight="1" x14ac:dyDescent="0.3">
      <c r="A61" s="254"/>
      <c r="B61" s="254"/>
      <c r="C61" s="254"/>
      <c r="D61" s="263" t="s">
        <v>262</v>
      </c>
      <c r="E61" s="254" t="s">
        <v>162</v>
      </c>
      <c r="F61" s="264">
        <v>304581</v>
      </c>
      <c r="G61" s="265">
        <v>33000</v>
      </c>
      <c r="H61" s="265">
        <v>119925</v>
      </c>
      <c r="I61" s="254"/>
      <c r="J61" s="254"/>
      <c r="K61" s="254"/>
      <c r="L61" s="266">
        <f t="shared" si="1"/>
        <v>50.208318969338208</v>
      </c>
      <c r="M61" s="367">
        <v>76</v>
      </c>
    </row>
    <row r="62" spans="1:13" ht="61.5" customHeight="1" x14ac:dyDescent="0.3">
      <c r="A62" s="254"/>
      <c r="B62" s="254"/>
      <c r="C62" s="254"/>
      <c r="D62" s="263" t="s">
        <v>241</v>
      </c>
      <c r="E62" s="254" t="s">
        <v>162</v>
      </c>
      <c r="F62" s="264">
        <v>1800000</v>
      </c>
      <c r="G62" s="265"/>
      <c r="H62" s="265">
        <v>900000</v>
      </c>
      <c r="I62" s="254"/>
      <c r="J62" s="254"/>
      <c r="K62" s="254"/>
      <c r="L62" s="266">
        <f t="shared" si="1"/>
        <v>50</v>
      </c>
      <c r="M62" s="367"/>
    </row>
    <row r="63" spans="1:13" ht="39.950000000000003" customHeight="1" x14ac:dyDescent="0.3">
      <c r="A63" s="254"/>
      <c r="B63" s="254"/>
      <c r="C63" s="254"/>
      <c r="D63" s="263" t="s">
        <v>261</v>
      </c>
      <c r="E63" s="254">
        <v>2021</v>
      </c>
      <c r="F63" s="254"/>
      <c r="G63" s="265"/>
      <c r="H63" s="265">
        <v>300000</v>
      </c>
      <c r="I63" s="254"/>
      <c r="J63" s="254"/>
      <c r="K63" s="254"/>
      <c r="L63" s="266"/>
      <c r="M63" s="367"/>
    </row>
    <row r="64" spans="1:13" ht="75" x14ac:dyDescent="0.3">
      <c r="A64" s="254"/>
      <c r="B64" s="254"/>
      <c r="C64" s="254"/>
      <c r="D64" s="263" t="s">
        <v>260</v>
      </c>
      <c r="E64" s="254">
        <v>2021</v>
      </c>
      <c r="F64" s="254"/>
      <c r="G64" s="265"/>
      <c r="H64" s="265">
        <v>49900</v>
      </c>
      <c r="I64" s="254"/>
      <c r="J64" s="254"/>
      <c r="K64" s="254"/>
      <c r="L64" s="266"/>
      <c r="M64" s="367"/>
    </row>
    <row r="65" spans="1:13" ht="21.95" customHeight="1" x14ac:dyDescent="0.3">
      <c r="A65" s="254"/>
      <c r="B65" s="254"/>
      <c r="C65" s="254"/>
      <c r="D65" s="263" t="s">
        <v>259</v>
      </c>
      <c r="E65" s="254" t="s">
        <v>162</v>
      </c>
      <c r="F65" s="264">
        <v>26441501</v>
      </c>
      <c r="G65" s="265">
        <v>982763.72</v>
      </c>
      <c r="H65" s="265">
        <v>6800000</v>
      </c>
      <c r="I65" s="265">
        <v>7000000</v>
      </c>
      <c r="J65" s="254"/>
      <c r="K65" s="254"/>
      <c r="L65" s="266">
        <f t="shared" si="1"/>
        <v>55.907430217369267</v>
      </c>
      <c r="M65" s="367"/>
    </row>
    <row r="66" spans="1:13" ht="37.5" x14ac:dyDescent="0.3">
      <c r="A66" s="254"/>
      <c r="B66" s="254"/>
      <c r="C66" s="254"/>
      <c r="D66" s="263" t="s">
        <v>258</v>
      </c>
      <c r="E66" s="254" t="s">
        <v>218</v>
      </c>
      <c r="F66" s="254"/>
      <c r="G66" s="265">
        <v>289387.67</v>
      </c>
      <c r="H66" s="265">
        <v>1000000</v>
      </c>
      <c r="I66" s="254"/>
      <c r="J66" s="265">
        <v>5000000</v>
      </c>
      <c r="K66" s="265">
        <v>9000000</v>
      </c>
      <c r="L66" s="266"/>
      <c r="M66" s="367"/>
    </row>
    <row r="67" spans="1:13" ht="27" customHeight="1" x14ac:dyDescent="0.3">
      <c r="A67" s="254"/>
      <c r="B67" s="254"/>
      <c r="C67" s="254"/>
      <c r="D67" s="263" t="s">
        <v>257</v>
      </c>
      <c r="E67" s="254">
        <v>2022</v>
      </c>
      <c r="F67" s="254"/>
      <c r="G67" s="265"/>
      <c r="H67" s="265"/>
      <c r="I67" s="265">
        <v>500000</v>
      </c>
      <c r="J67" s="265"/>
      <c r="K67" s="265"/>
      <c r="L67" s="266"/>
      <c r="M67" s="367"/>
    </row>
    <row r="68" spans="1:13" ht="26.45" customHeight="1" x14ac:dyDescent="0.3">
      <c r="A68" s="254"/>
      <c r="B68" s="254"/>
      <c r="C68" s="254"/>
      <c r="D68" s="263" t="s">
        <v>256</v>
      </c>
      <c r="E68" s="254" t="s">
        <v>182</v>
      </c>
      <c r="F68" s="254"/>
      <c r="G68" s="265"/>
      <c r="H68" s="265"/>
      <c r="I68" s="265">
        <v>3000000</v>
      </c>
      <c r="J68" s="265">
        <v>12000000</v>
      </c>
      <c r="K68" s="265"/>
      <c r="L68" s="266"/>
      <c r="M68" s="367"/>
    </row>
    <row r="69" spans="1:13" ht="26.45" customHeight="1" x14ac:dyDescent="0.3">
      <c r="A69" s="254"/>
      <c r="B69" s="254"/>
      <c r="C69" s="254"/>
      <c r="D69" s="263" t="s">
        <v>255</v>
      </c>
      <c r="E69" s="254">
        <v>2022</v>
      </c>
      <c r="F69" s="254"/>
      <c r="G69" s="265"/>
      <c r="H69" s="265"/>
      <c r="I69" s="265">
        <v>800000</v>
      </c>
      <c r="J69" s="265"/>
      <c r="K69" s="265"/>
      <c r="L69" s="266"/>
      <c r="M69" s="367"/>
    </row>
    <row r="70" spans="1:13" ht="45" customHeight="1" x14ac:dyDescent="0.3">
      <c r="A70" s="254"/>
      <c r="B70" s="254"/>
      <c r="C70" s="254"/>
      <c r="D70" s="263" t="s">
        <v>254</v>
      </c>
      <c r="E70" s="254" t="s">
        <v>220</v>
      </c>
      <c r="F70" s="254"/>
      <c r="G70" s="265"/>
      <c r="H70" s="265"/>
      <c r="I70" s="265"/>
      <c r="J70" s="265">
        <v>8500000</v>
      </c>
      <c r="K70" s="265">
        <v>17000000</v>
      </c>
      <c r="L70" s="266"/>
      <c r="M70" s="367"/>
    </row>
    <row r="71" spans="1:13" ht="41.1" customHeight="1" x14ac:dyDescent="0.3">
      <c r="A71" s="254"/>
      <c r="B71" s="254"/>
      <c r="C71" s="254"/>
      <c r="D71" s="263" t="s">
        <v>253</v>
      </c>
      <c r="E71" s="254" t="s">
        <v>252</v>
      </c>
      <c r="F71" s="254"/>
      <c r="G71" s="265"/>
      <c r="H71" s="265"/>
      <c r="I71" s="265"/>
      <c r="J71" s="265">
        <v>9500000</v>
      </c>
      <c r="K71" s="265">
        <v>9000000</v>
      </c>
      <c r="L71" s="266"/>
      <c r="M71" s="367"/>
    </row>
    <row r="72" spans="1:13" ht="48.6" customHeight="1" x14ac:dyDescent="0.3">
      <c r="A72" s="254"/>
      <c r="B72" s="254"/>
      <c r="C72" s="254"/>
      <c r="D72" s="263" t="s">
        <v>251</v>
      </c>
      <c r="E72" s="254" t="s">
        <v>169</v>
      </c>
      <c r="F72" s="264">
        <v>3564264</v>
      </c>
      <c r="G72" s="265"/>
      <c r="H72" s="265">
        <v>3300000</v>
      </c>
      <c r="I72" s="265">
        <v>3300000</v>
      </c>
      <c r="J72" s="254"/>
      <c r="K72" s="254"/>
      <c r="L72" s="266">
        <f>((G72+I72+J72+K72)/F72)*100</f>
        <v>92.585734390045189</v>
      </c>
      <c r="M72" s="367"/>
    </row>
    <row r="73" spans="1:13" ht="139.5" customHeight="1" x14ac:dyDescent="0.3">
      <c r="A73" s="254"/>
      <c r="B73" s="254"/>
      <c r="C73" s="254"/>
      <c r="D73" s="263" t="s">
        <v>250</v>
      </c>
      <c r="E73" s="254" t="s">
        <v>162</v>
      </c>
      <c r="F73" s="264">
        <v>8858074</v>
      </c>
      <c r="G73" s="265">
        <v>640058</v>
      </c>
      <c r="H73" s="265">
        <v>7000000</v>
      </c>
      <c r="I73" s="254"/>
      <c r="J73" s="254"/>
      <c r="K73" s="254"/>
      <c r="L73" s="266">
        <f t="shared" ref="L73:L133" si="2">((G73+H73+I73+J73+K73)/F73)*100</f>
        <v>86.249652012390058</v>
      </c>
      <c r="M73" s="367"/>
    </row>
    <row r="74" spans="1:13" ht="37.5" x14ac:dyDescent="0.3">
      <c r="A74" s="255">
        <v>1217340</v>
      </c>
      <c r="B74" s="255">
        <v>7340</v>
      </c>
      <c r="C74" s="256" t="s">
        <v>0</v>
      </c>
      <c r="D74" s="254"/>
      <c r="E74" s="254"/>
      <c r="F74" s="254"/>
      <c r="G74" s="258">
        <f>SUM(G75:G76)</f>
        <v>2128433.2000000002</v>
      </c>
      <c r="H74" s="258">
        <f t="shared" ref="H74:K74" si="3">SUM(H75:H76)</f>
        <v>3250000</v>
      </c>
      <c r="I74" s="258">
        <f t="shared" si="3"/>
        <v>6000000</v>
      </c>
      <c r="J74" s="258">
        <f t="shared" si="3"/>
        <v>6000000</v>
      </c>
      <c r="K74" s="258">
        <f t="shared" si="3"/>
        <v>6000000</v>
      </c>
      <c r="L74" s="266"/>
      <c r="M74" s="367"/>
    </row>
    <row r="75" spans="1:13" ht="90" customHeight="1" x14ac:dyDescent="0.3">
      <c r="A75" s="254"/>
      <c r="B75" s="254"/>
      <c r="C75" s="254"/>
      <c r="D75" s="263" t="s">
        <v>249</v>
      </c>
      <c r="E75" s="254" t="s">
        <v>225</v>
      </c>
      <c r="F75" s="270">
        <v>13234370</v>
      </c>
      <c r="G75" s="265">
        <v>2128433.2000000002</v>
      </c>
      <c r="H75" s="265">
        <v>3000000</v>
      </c>
      <c r="I75" s="265">
        <v>3000000</v>
      </c>
      <c r="J75" s="265"/>
      <c r="K75" s="254"/>
      <c r="L75" s="266">
        <f t="shared" si="2"/>
        <v>61.419117041460979</v>
      </c>
      <c r="M75" s="367"/>
    </row>
    <row r="76" spans="1:13" ht="81.95" customHeight="1" x14ac:dyDescent="0.3">
      <c r="A76" s="254"/>
      <c r="B76" s="254"/>
      <c r="C76" s="254"/>
      <c r="D76" s="263" t="s">
        <v>248</v>
      </c>
      <c r="E76" s="254" t="s">
        <v>247</v>
      </c>
      <c r="F76" s="270"/>
      <c r="G76" s="265"/>
      <c r="H76" s="265">
        <v>250000</v>
      </c>
      <c r="I76" s="265">
        <v>3000000</v>
      </c>
      <c r="J76" s="265">
        <v>6000000</v>
      </c>
      <c r="K76" s="265">
        <v>6000000</v>
      </c>
      <c r="L76" s="266"/>
      <c r="M76" s="367"/>
    </row>
    <row r="77" spans="1:13" ht="93.75" x14ac:dyDescent="0.3">
      <c r="A77" s="255">
        <v>1217361</v>
      </c>
      <c r="B77" s="255">
        <v>7361</v>
      </c>
      <c r="C77" s="256" t="s">
        <v>20</v>
      </c>
      <c r="D77" s="254"/>
      <c r="E77" s="254"/>
      <c r="F77" s="254"/>
      <c r="G77" s="258">
        <f>G78+G79+G80+G81</f>
        <v>993499.62</v>
      </c>
      <c r="H77" s="258">
        <f t="shared" ref="H77:J77" si="4">H78+H79+H80+H81</f>
        <v>0</v>
      </c>
      <c r="I77" s="258">
        <f t="shared" si="4"/>
        <v>7430210</v>
      </c>
      <c r="J77" s="258">
        <f t="shared" si="4"/>
        <v>7800000</v>
      </c>
      <c r="K77" s="258">
        <f>K78+K79+K80+K81</f>
        <v>8200000</v>
      </c>
      <c r="L77" s="266"/>
      <c r="M77" s="367"/>
    </row>
    <row r="78" spans="1:13" ht="86.1" customHeight="1" x14ac:dyDescent="0.3">
      <c r="A78" s="254"/>
      <c r="B78" s="254"/>
      <c r="C78" s="254"/>
      <c r="D78" s="263" t="s">
        <v>246</v>
      </c>
      <c r="E78" s="254" t="s">
        <v>245</v>
      </c>
      <c r="F78" s="264">
        <v>14087743</v>
      </c>
      <c r="G78" s="265">
        <v>993499.62</v>
      </c>
      <c r="H78" s="254"/>
      <c r="I78" s="254"/>
      <c r="J78" s="254"/>
      <c r="K78" s="254"/>
      <c r="L78" s="266">
        <f t="shared" si="2"/>
        <v>7.05222703168279</v>
      </c>
      <c r="M78" s="367">
        <v>77</v>
      </c>
    </row>
    <row r="79" spans="1:13" ht="71.45" customHeight="1" x14ac:dyDescent="0.3">
      <c r="A79" s="254"/>
      <c r="B79" s="254"/>
      <c r="C79" s="254"/>
      <c r="D79" s="263" t="s">
        <v>244</v>
      </c>
      <c r="E79" s="254" t="s">
        <v>218</v>
      </c>
      <c r="F79" s="264">
        <v>11186258</v>
      </c>
      <c r="G79" s="265"/>
      <c r="H79" s="254"/>
      <c r="I79" s="265">
        <v>1093700</v>
      </c>
      <c r="J79" s="265">
        <v>7800000</v>
      </c>
      <c r="K79" s="265">
        <v>2292558</v>
      </c>
      <c r="L79" s="267">
        <f t="shared" si="2"/>
        <v>100</v>
      </c>
      <c r="M79" s="367"/>
    </row>
    <row r="80" spans="1:13" ht="114" customHeight="1" x14ac:dyDescent="0.3">
      <c r="A80" s="254"/>
      <c r="B80" s="254"/>
      <c r="C80" s="254"/>
      <c r="D80" s="263" t="s">
        <v>243</v>
      </c>
      <c r="E80" s="254" t="s">
        <v>169</v>
      </c>
      <c r="F80" s="264">
        <v>26890141</v>
      </c>
      <c r="G80" s="265"/>
      <c r="H80" s="254"/>
      <c r="I80" s="265">
        <v>2645050</v>
      </c>
      <c r="J80" s="254"/>
      <c r="K80" s="265">
        <v>2954000</v>
      </c>
      <c r="L80" s="266">
        <f>((G80+H80+I80+J80+K80)/F80)*100</f>
        <v>20.821943626104453</v>
      </c>
      <c r="M80" s="367"/>
    </row>
    <row r="81" spans="1:13" ht="81.95" customHeight="1" x14ac:dyDescent="0.3">
      <c r="A81" s="254"/>
      <c r="B81" s="254"/>
      <c r="C81" s="254"/>
      <c r="D81" s="263" t="s">
        <v>242</v>
      </c>
      <c r="E81" s="254" t="s">
        <v>218</v>
      </c>
      <c r="F81" s="264">
        <v>37245360</v>
      </c>
      <c r="G81" s="265"/>
      <c r="H81" s="254"/>
      <c r="I81" s="265">
        <v>3691460</v>
      </c>
      <c r="J81" s="254"/>
      <c r="K81" s="265">
        <v>2953442</v>
      </c>
      <c r="L81" s="266">
        <f t="shared" si="2"/>
        <v>17.840885414988605</v>
      </c>
      <c r="M81" s="367"/>
    </row>
    <row r="82" spans="1:13" ht="75" x14ac:dyDescent="0.3">
      <c r="A82" s="255">
        <v>1217362</v>
      </c>
      <c r="B82" s="255">
        <v>7362</v>
      </c>
      <c r="C82" s="256" t="s">
        <v>19</v>
      </c>
      <c r="D82" s="254"/>
      <c r="E82" s="254"/>
      <c r="F82" s="254"/>
      <c r="G82" s="258">
        <f>G83</f>
        <v>49976.11</v>
      </c>
      <c r="H82" s="258">
        <f t="shared" ref="H82:K82" si="5">H83</f>
        <v>0</v>
      </c>
      <c r="I82" s="258">
        <f t="shared" si="5"/>
        <v>0</v>
      </c>
      <c r="J82" s="258">
        <f t="shared" si="5"/>
        <v>0</v>
      </c>
      <c r="K82" s="258">
        <f t="shared" si="5"/>
        <v>0</v>
      </c>
      <c r="L82" s="266"/>
      <c r="M82" s="367"/>
    </row>
    <row r="83" spans="1:13" ht="65.45" customHeight="1" x14ac:dyDescent="0.3">
      <c r="A83" s="254"/>
      <c r="B83" s="254"/>
      <c r="C83" s="254"/>
      <c r="D83" s="263" t="s">
        <v>241</v>
      </c>
      <c r="E83" s="254" t="s">
        <v>162</v>
      </c>
      <c r="F83" s="270">
        <v>1800000</v>
      </c>
      <c r="G83" s="265">
        <v>49976.11</v>
      </c>
      <c r="H83" s="254"/>
      <c r="I83" s="254"/>
      <c r="J83" s="254"/>
      <c r="K83" s="254"/>
      <c r="L83" s="266">
        <f t="shared" si="2"/>
        <v>2.7764505555555554</v>
      </c>
      <c r="M83" s="367"/>
    </row>
    <row r="84" spans="1:13" ht="81" customHeight="1" x14ac:dyDescent="0.3">
      <c r="A84" s="255">
        <v>1500000</v>
      </c>
      <c r="B84" s="254"/>
      <c r="C84" s="256" t="s">
        <v>2</v>
      </c>
      <c r="D84" s="263"/>
      <c r="E84" s="254"/>
      <c r="F84" s="270"/>
      <c r="G84" s="258">
        <f>G85</f>
        <v>87263186.400000006</v>
      </c>
      <c r="H84" s="258">
        <f t="shared" ref="H84:K84" si="6">H85</f>
        <v>67473652</v>
      </c>
      <c r="I84" s="258">
        <f t="shared" si="6"/>
        <v>80862733</v>
      </c>
      <c r="J84" s="258">
        <f t="shared" si="6"/>
        <v>82376000</v>
      </c>
      <c r="K84" s="258">
        <f t="shared" si="6"/>
        <v>103535800</v>
      </c>
      <c r="L84" s="266"/>
      <c r="M84" s="367"/>
    </row>
    <row r="85" spans="1:13" ht="77.45" customHeight="1" x14ac:dyDescent="0.3">
      <c r="A85" s="259">
        <v>1510000</v>
      </c>
      <c r="B85" s="254"/>
      <c r="C85" s="261" t="s">
        <v>2</v>
      </c>
      <c r="D85" s="263"/>
      <c r="E85" s="254"/>
      <c r="F85" s="270"/>
      <c r="G85" s="262">
        <f>G86+G93+G101+G107+G156+G161+G165+G113</f>
        <v>87263186.400000006</v>
      </c>
      <c r="H85" s="262">
        <f>H86+H93+H101+H107+H156+H161+H165+H113</f>
        <v>67473652</v>
      </c>
      <c r="I85" s="262">
        <f>I86+I93+I101+I107+I156+I161+I165+I113</f>
        <v>80862733</v>
      </c>
      <c r="J85" s="262">
        <f>J86+J93+J101+J107+J156+J161+J165+J113</f>
        <v>82376000</v>
      </c>
      <c r="K85" s="262">
        <f>K86+K93+K101+K107+K156+K161+K165+K113</f>
        <v>103535800</v>
      </c>
      <c r="L85" s="266"/>
      <c r="M85" s="367"/>
    </row>
    <row r="86" spans="1:13" ht="45.95" customHeight="1" x14ac:dyDescent="0.3">
      <c r="A86" s="255">
        <v>1517310</v>
      </c>
      <c r="B86" s="255">
        <v>7310</v>
      </c>
      <c r="C86" s="256" t="s">
        <v>12</v>
      </c>
      <c r="D86" s="263"/>
      <c r="E86" s="254"/>
      <c r="F86" s="270"/>
      <c r="G86" s="258">
        <f>SUM(G87:G92)</f>
        <v>5772554</v>
      </c>
      <c r="H86" s="258">
        <f t="shared" ref="H86:K86" si="7">SUM(H87:H92)</f>
        <v>0</v>
      </c>
      <c r="I86" s="258">
        <f t="shared" si="7"/>
        <v>3000000</v>
      </c>
      <c r="J86" s="258">
        <f t="shared" si="7"/>
        <v>13000000</v>
      </c>
      <c r="K86" s="258">
        <f t="shared" si="7"/>
        <v>20000000</v>
      </c>
      <c r="L86" s="266"/>
      <c r="M86" s="367"/>
    </row>
    <row r="87" spans="1:13" ht="44.45" customHeight="1" x14ac:dyDescent="0.3">
      <c r="A87" s="254"/>
      <c r="B87" s="254"/>
      <c r="C87" s="254"/>
      <c r="D87" s="263" t="s">
        <v>240</v>
      </c>
      <c r="E87" s="254" t="s">
        <v>158</v>
      </c>
      <c r="F87" s="264">
        <v>15922519</v>
      </c>
      <c r="G87" s="265">
        <v>4232019</v>
      </c>
      <c r="H87" s="254"/>
      <c r="I87" s="254"/>
      <c r="J87" s="254"/>
      <c r="K87" s="254"/>
      <c r="L87" s="266">
        <f t="shared" si="2"/>
        <v>26.578828387643938</v>
      </c>
      <c r="M87" s="367"/>
    </row>
    <row r="88" spans="1:13" ht="42.6" customHeight="1" x14ac:dyDescent="0.3">
      <c r="A88" s="254"/>
      <c r="B88" s="254"/>
      <c r="C88" s="254"/>
      <c r="D88" s="271" t="s">
        <v>239</v>
      </c>
      <c r="E88" s="254" t="s">
        <v>156</v>
      </c>
      <c r="F88" s="264"/>
      <c r="G88" s="265">
        <v>144320</v>
      </c>
      <c r="H88" s="254"/>
      <c r="I88" s="254"/>
      <c r="J88" s="254"/>
      <c r="K88" s="254"/>
      <c r="L88" s="266"/>
      <c r="M88" s="367"/>
    </row>
    <row r="89" spans="1:13" ht="56.25" x14ac:dyDescent="0.3">
      <c r="A89" s="254"/>
      <c r="B89" s="254"/>
      <c r="C89" s="254"/>
      <c r="D89" s="272" t="s">
        <v>238</v>
      </c>
      <c r="E89" s="254" t="s">
        <v>176</v>
      </c>
      <c r="F89" s="264">
        <v>1497784</v>
      </c>
      <c r="G89" s="265">
        <v>1396215</v>
      </c>
      <c r="H89" s="254"/>
      <c r="I89" s="254"/>
      <c r="J89" s="254"/>
      <c r="K89" s="254"/>
      <c r="L89" s="266">
        <f t="shared" si="2"/>
        <v>93.218715115130095</v>
      </c>
      <c r="M89" s="367"/>
    </row>
    <row r="90" spans="1:13" ht="56.25" customHeight="1" x14ac:dyDescent="0.3">
      <c r="A90" s="254"/>
      <c r="B90" s="254"/>
      <c r="C90" s="254"/>
      <c r="D90" s="272" t="s">
        <v>237</v>
      </c>
      <c r="E90" s="254" t="s">
        <v>220</v>
      </c>
      <c r="F90" s="264"/>
      <c r="G90" s="265"/>
      <c r="H90" s="254"/>
      <c r="I90" s="265">
        <v>2000000</v>
      </c>
      <c r="J90" s="265">
        <v>5000000</v>
      </c>
      <c r="K90" s="265">
        <v>10000000</v>
      </c>
      <c r="L90" s="266"/>
      <c r="M90" s="367"/>
    </row>
    <row r="91" spans="1:13" ht="75" x14ac:dyDescent="0.3">
      <c r="A91" s="254"/>
      <c r="B91" s="254"/>
      <c r="C91" s="254"/>
      <c r="D91" s="272" t="s">
        <v>236</v>
      </c>
      <c r="E91" s="254" t="s">
        <v>220</v>
      </c>
      <c r="F91" s="264"/>
      <c r="G91" s="265"/>
      <c r="H91" s="254"/>
      <c r="I91" s="265">
        <v>500000</v>
      </c>
      <c r="J91" s="265">
        <v>5000000</v>
      </c>
      <c r="K91" s="265">
        <v>4000000</v>
      </c>
      <c r="L91" s="266"/>
      <c r="M91" s="367">
        <v>78</v>
      </c>
    </row>
    <row r="92" spans="1:13" ht="75" x14ac:dyDescent="0.3">
      <c r="A92" s="254"/>
      <c r="B92" s="254"/>
      <c r="C92" s="254"/>
      <c r="D92" s="272" t="s">
        <v>235</v>
      </c>
      <c r="E92" s="254" t="s">
        <v>220</v>
      </c>
      <c r="F92" s="264"/>
      <c r="G92" s="265"/>
      <c r="H92" s="254"/>
      <c r="I92" s="265">
        <v>500000</v>
      </c>
      <c r="J92" s="265">
        <v>3000000</v>
      </c>
      <c r="K92" s="265">
        <v>6000000</v>
      </c>
      <c r="L92" s="266"/>
      <c r="M92" s="367"/>
    </row>
    <row r="93" spans="1:13" ht="43.5" customHeight="1" x14ac:dyDescent="0.3">
      <c r="A93" s="255">
        <v>1517321</v>
      </c>
      <c r="B93" s="255">
        <v>7321</v>
      </c>
      <c r="C93" s="269" t="s">
        <v>13</v>
      </c>
      <c r="D93" s="263"/>
      <c r="E93" s="254"/>
      <c r="F93" s="270"/>
      <c r="G93" s="258">
        <f>SUM(G94:G100)</f>
        <v>1421963</v>
      </c>
      <c r="H93" s="258">
        <f>SUM(H94:H100)</f>
        <v>88560</v>
      </c>
      <c r="I93" s="258">
        <f>SUM(I94:I100)</f>
        <v>8000000</v>
      </c>
      <c r="J93" s="258">
        <f t="shared" ref="J93:K93" si="8">SUM(J94:J100)</f>
        <v>9000000</v>
      </c>
      <c r="K93" s="258">
        <f t="shared" si="8"/>
        <v>11631000</v>
      </c>
      <c r="L93" s="266"/>
      <c r="M93" s="367"/>
    </row>
    <row r="94" spans="1:13" ht="57.6" customHeight="1" x14ac:dyDescent="0.3">
      <c r="A94" s="254"/>
      <c r="B94" s="254"/>
      <c r="C94" s="254"/>
      <c r="D94" s="263" t="s">
        <v>159</v>
      </c>
      <c r="E94" s="265" t="s">
        <v>158</v>
      </c>
      <c r="F94" s="264">
        <v>77987328</v>
      </c>
      <c r="G94" s="265">
        <v>993835</v>
      </c>
      <c r="H94" s="265"/>
      <c r="I94" s="265"/>
      <c r="J94" s="265"/>
      <c r="K94" s="265"/>
      <c r="L94" s="266">
        <f t="shared" si="2"/>
        <v>1.2743544694850939</v>
      </c>
      <c r="M94" s="367"/>
    </row>
    <row r="95" spans="1:13" ht="56.25" x14ac:dyDescent="0.3">
      <c r="A95" s="254"/>
      <c r="B95" s="254"/>
      <c r="C95" s="254"/>
      <c r="D95" s="263" t="s">
        <v>234</v>
      </c>
      <c r="E95" s="254">
        <v>2022</v>
      </c>
      <c r="F95" s="264"/>
      <c r="G95" s="265"/>
      <c r="H95" s="265"/>
      <c r="I95" s="265">
        <v>1000000</v>
      </c>
      <c r="J95" s="265"/>
      <c r="K95" s="265"/>
      <c r="L95" s="266"/>
      <c r="M95" s="367"/>
    </row>
    <row r="96" spans="1:13" ht="56.25" x14ac:dyDescent="0.3">
      <c r="A96" s="254"/>
      <c r="B96" s="254"/>
      <c r="C96" s="254"/>
      <c r="D96" s="263" t="s">
        <v>233</v>
      </c>
      <c r="E96" s="254" t="s">
        <v>220</v>
      </c>
      <c r="F96" s="264"/>
      <c r="G96" s="265"/>
      <c r="H96" s="265"/>
      <c r="I96" s="265">
        <v>2000000</v>
      </c>
      <c r="J96" s="265">
        <v>9000000</v>
      </c>
      <c r="K96" s="265">
        <v>11631000</v>
      </c>
      <c r="L96" s="266"/>
      <c r="M96" s="367"/>
    </row>
    <row r="97" spans="1:13" ht="42" customHeight="1" x14ac:dyDescent="0.3">
      <c r="A97" s="254"/>
      <c r="B97" s="254"/>
      <c r="C97" s="254"/>
      <c r="D97" s="263" t="s">
        <v>232</v>
      </c>
      <c r="E97" s="254" t="s">
        <v>149</v>
      </c>
      <c r="F97" s="264">
        <v>7491775</v>
      </c>
      <c r="G97" s="265"/>
      <c r="H97" s="265">
        <v>42471</v>
      </c>
      <c r="I97" s="265">
        <v>2000000</v>
      </c>
      <c r="J97" s="265"/>
      <c r="K97" s="265"/>
      <c r="L97" s="266">
        <f t="shared" si="2"/>
        <v>27.26284491992886</v>
      </c>
      <c r="M97" s="367"/>
    </row>
    <row r="98" spans="1:13" ht="56.25" x14ac:dyDescent="0.3">
      <c r="A98" s="254"/>
      <c r="B98" s="254"/>
      <c r="C98" s="254"/>
      <c r="D98" s="263" t="s">
        <v>231</v>
      </c>
      <c r="E98" s="254">
        <v>2020</v>
      </c>
      <c r="F98" s="264">
        <v>476759</v>
      </c>
      <c r="G98" s="265">
        <v>398398</v>
      </c>
      <c r="H98" s="265"/>
      <c r="I98" s="265"/>
      <c r="J98" s="265"/>
      <c r="K98" s="265"/>
      <c r="L98" s="266">
        <f t="shared" si="2"/>
        <v>83.563813163464147</v>
      </c>
      <c r="M98" s="367"/>
    </row>
    <row r="99" spans="1:13" ht="56.25" x14ac:dyDescent="0.3">
      <c r="A99" s="254"/>
      <c r="B99" s="254"/>
      <c r="C99" s="254"/>
      <c r="D99" s="263" t="s">
        <v>230</v>
      </c>
      <c r="E99" s="254" t="s">
        <v>169</v>
      </c>
      <c r="F99" s="264"/>
      <c r="G99" s="265">
        <v>29730</v>
      </c>
      <c r="H99" s="265">
        <v>46089</v>
      </c>
      <c r="I99" s="265">
        <v>2000000</v>
      </c>
      <c r="J99" s="265"/>
      <c r="K99" s="265"/>
      <c r="L99" s="266"/>
      <c r="M99" s="367"/>
    </row>
    <row r="100" spans="1:13" ht="45.95" customHeight="1" x14ac:dyDescent="0.3">
      <c r="A100" s="254"/>
      <c r="B100" s="254"/>
      <c r="C100" s="254"/>
      <c r="D100" s="263" t="s">
        <v>229</v>
      </c>
      <c r="E100" s="254">
        <v>2022</v>
      </c>
      <c r="F100" s="264"/>
      <c r="G100" s="265"/>
      <c r="H100" s="265"/>
      <c r="I100" s="265">
        <v>1000000</v>
      </c>
      <c r="J100" s="265"/>
      <c r="K100" s="265"/>
      <c r="L100" s="266"/>
      <c r="M100" s="367"/>
    </row>
    <row r="101" spans="1:13" ht="45" customHeight="1" x14ac:dyDescent="0.3">
      <c r="A101" s="255">
        <v>1517322</v>
      </c>
      <c r="B101" s="255">
        <v>7322</v>
      </c>
      <c r="C101" s="269" t="s">
        <v>14</v>
      </c>
      <c r="D101" s="263"/>
      <c r="E101" s="254"/>
      <c r="F101" s="270"/>
      <c r="G101" s="258">
        <f>SUM(G102:G106)</f>
        <v>12454440</v>
      </c>
      <c r="H101" s="258">
        <f t="shared" ref="H101:K101" si="9">SUM(H102:H106)</f>
        <v>6800000</v>
      </c>
      <c r="I101" s="258">
        <f t="shared" si="9"/>
        <v>6000000</v>
      </c>
      <c r="J101" s="258">
        <f t="shared" si="9"/>
        <v>10000000</v>
      </c>
      <c r="K101" s="258">
        <f t="shared" si="9"/>
        <v>12460000</v>
      </c>
      <c r="L101" s="266"/>
      <c r="M101" s="367"/>
    </row>
    <row r="102" spans="1:13" ht="45" customHeight="1" x14ac:dyDescent="0.3">
      <c r="A102" s="254"/>
      <c r="B102" s="254"/>
      <c r="C102" s="254"/>
      <c r="D102" s="263" t="s">
        <v>228</v>
      </c>
      <c r="E102" s="254">
        <v>2023</v>
      </c>
      <c r="F102" s="264"/>
      <c r="G102" s="265"/>
      <c r="H102" s="265"/>
      <c r="I102" s="265"/>
      <c r="J102" s="265">
        <v>6500000</v>
      </c>
      <c r="K102" s="265"/>
      <c r="L102" s="266"/>
      <c r="M102" s="367"/>
    </row>
    <row r="103" spans="1:13" ht="74.45" customHeight="1" x14ac:dyDescent="0.3">
      <c r="A103" s="254"/>
      <c r="B103" s="254"/>
      <c r="C103" s="254"/>
      <c r="D103" s="263" t="s">
        <v>227</v>
      </c>
      <c r="E103" s="254">
        <v>2024</v>
      </c>
      <c r="F103" s="264"/>
      <c r="G103" s="265"/>
      <c r="H103" s="265"/>
      <c r="I103" s="265"/>
      <c r="J103" s="265"/>
      <c r="K103" s="265">
        <v>12460000</v>
      </c>
      <c r="L103" s="266"/>
      <c r="M103" s="367"/>
    </row>
    <row r="104" spans="1:13" ht="39.950000000000003" customHeight="1" x14ac:dyDescent="0.3">
      <c r="A104" s="254"/>
      <c r="B104" s="254"/>
      <c r="C104" s="254"/>
      <c r="D104" s="263" t="s">
        <v>226</v>
      </c>
      <c r="E104" s="254" t="s">
        <v>225</v>
      </c>
      <c r="F104" s="264">
        <v>32104361</v>
      </c>
      <c r="G104" s="265">
        <v>11712872</v>
      </c>
      <c r="H104" s="265">
        <v>6800000</v>
      </c>
      <c r="I104" s="265">
        <v>6000000</v>
      </c>
      <c r="J104" s="265">
        <v>3500000</v>
      </c>
      <c r="K104" s="265"/>
      <c r="L104" s="266">
        <f t="shared" si="2"/>
        <v>87.255659752891518</v>
      </c>
      <c r="M104" s="367"/>
    </row>
    <row r="105" spans="1:13" ht="75" x14ac:dyDescent="0.3">
      <c r="A105" s="254"/>
      <c r="B105" s="254"/>
      <c r="C105" s="254"/>
      <c r="D105" s="272" t="s">
        <v>224</v>
      </c>
      <c r="E105" s="254" t="s">
        <v>176</v>
      </c>
      <c r="F105" s="264">
        <v>1499096</v>
      </c>
      <c r="G105" s="265">
        <v>537335</v>
      </c>
      <c r="H105" s="254"/>
      <c r="I105" s="254"/>
      <c r="J105" s="254"/>
      <c r="K105" s="254"/>
      <c r="L105" s="266">
        <f t="shared" si="2"/>
        <v>35.843935278327734</v>
      </c>
      <c r="M105" s="367"/>
    </row>
    <row r="106" spans="1:13" ht="51" customHeight="1" x14ac:dyDescent="0.3">
      <c r="A106" s="254"/>
      <c r="B106" s="254"/>
      <c r="C106" s="254"/>
      <c r="D106" s="272" t="s">
        <v>223</v>
      </c>
      <c r="E106" s="254" t="s">
        <v>222</v>
      </c>
      <c r="F106" s="264">
        <v>18339951</v>
      </c>
      <c r="G106" s="265">
        <v>204233</v>
      </c>
      <c r="H106" s="254"/>
      <c r="I106" s="254"/>
      <c r="J106" s="254"/>
      <c r="K106" s="265"/>
      <c r="L106" s="266">
        <f t="shared" si="2"/>
        <v>1.113596214079307</v>
      </c>
      <c r="M106" s="367"/>
    </row>
    <row r="107" spans="1:13" ht="63.6" customHeight="1" x14ac:dyDescent="0.3">
      <c r="A107" s="255">
        <v>1517325</v>
      </c>
      <c r="B107" s="255">
        <v>7325</v>
      </c>
      <c r="C107" s="273" t="s">
        <v>18</v>
      </c>
      <c r="D107" s="263"/>
      <c r="E107" s="254"/>
      <c r="F107" s="270"/>
      <c r="G107" s="258">
        <f>SUM(G108:G112)</f>
        <v>12311971</v>
      </c>
      <c r="H107" s="258">
        <f t="shared" ref="H107:K107" si="10">SUM(H108:H112)</f>
        <v>1799440</v>
      </c>
      <c r="I107" s="258">
        <f t="shared" si="10"/>
        <v>10304873</v>
      </c>
      <c r="J107" s="258">
        <f t="shared" si="10"/>
        <v>9000000</v>
      </c>
      <c r="K107" s="258">
        <f t="shared" si="10"/>
        <v>14000000</v>
      </c>
      <c r="L107" s="266"/>
      <c r="M107" s="367">
        <v>79</v>
      </c>
    </row>
    <row r="108" spans="1:13" ht="53.45" customHeight="1" x14ac:dyDescent="0.3">
      <c r="A108" s="255"/>
      <c r="B108" s="255"/>
      <c r="C108" s="273"/>
      <c r="D108" s="272" t="s">
        <v>221</v>
      </c>
      <c r="E108" s="254" t="s">
        <v>220</v>
      </c>
      <c r="F108" s="270"/>
      <c r="G108" s="258"/>
      <c r="H108" s="258"/>
      <c r="I108" s="265">
        <v>8768133</v>
      </c>
      <c r="J108" s="265">
        <v>5782690</v>
      </c>
      <c r="K108" s="265"/>
      <c r="L108" s="266"/>
      <c r="M108" s="367"/>
    </row>
    <row r="109" spans="1:13" ht="51" customHeight="1" x14ac:dyDescent="0.3">
      <c r="A109" s="254"/>
      <c r="B109" s="254"/>
      <c r="C109" s="254"/>
      <c r="D109" s="272" t="s">
        <v>219</v>
      </c>
      <c r="E109" s="254" t="s">
        <v>218</v>
      </c>
      <c r="F109" s="264">
        <v>218385056</v>
      </c>
      <c r="G109" s="265">
        <v>350558</v>
      </c>
      <c r="H109" s="265">
        <v>1199440</v>
      </c>
      <c r="I109" s="265">
        <v>1000000</v>
      </c>
      <c r="J109" s="265">
        <v>454964</v>
      </c>
      <c r="K109" s="265">
        <v>14000000</v>
      </c>
      <c r="L109" s="266">
        <f t="shared" si="2"/>
        <v>7.78668756528835</v>
      </c>
      <c r="M109" s="367"/>
    </row>
    <row r="110" spans="1:13" ht="51" customHeight="1" x14ac:dyDescent="0.3">
      <c r="A110" s="254"/>
      <c r="B110" s="254"/>
      <c r="C110" s="254"/>
      <c r="D110" s="263" t="s">
        <v>217</v>
      </c>
      <c r="E110" s="254">
        <v>2021</v>
      </c>
      <c r="F110" s="264"/>
      <c r="G110" s="265"/>
      <c r="H110" s="265">
        <v>100000</v>
      </c>
      <c r="I110" s="254"/>
      <c r="J110" s="254"/>
      <c r="K110" s="254"/>
      <c r="L110" s="266"/>
      <c r="M110" s="367"/>
    </row>
    <row r="111" spans="1:13" ht="36" customHeight="1" x14ac:dyDescent="0.3">
      <c r="A111" s="254"/>
      <c r="B111" s="254"/>
      <c r="C111" s="254"/>
      <c r="D111" s="263" t="s">
        <v>216</v>
      </c>
      <c r="E111" s="254" t="s">
        <v>215</v>
      </c>
      <c r="F111" s="264"/>
      <c r="G111" s="265"/>
      <c r="H111" s="265">
        <v>500000</v>
      </c>
      <c r="I111" s="265">
        <v>536740</v>
      </c>
      <c r="J111" s="265">
        <v>2762346</v>
      </c>
      <c r="K111" s="254"/>
      <c r="L111" s="266"/>
      <c r="M111" s="367"/>
    </row>
    <row r="112" spans="1:13" ht="56.25" x14ac:dyDescent="0.3">
      <c r="A112" s="254"/>
      <c r="B112" s="254"/>
      <c r="C112" s="254"/>
      <c r="D112" s="272" t="s">
        <v>214</v>
      </c>
      <c r="E112" s="254" t="s">
        <v>158</v>
      </c>
      <c r="F112" s="264">
        <v>12421937</v>
      </c>
      <c r="G112" s="265">
        <v>11961413</v>
      </c>
      <c r="H112" s="254"/>
      <c r="I112" s="254"/>
      <c r="J112" s="254"/>
      <c r="K112" s="254"/>
      <c r="L112" s="266">
        <f t="shared" si="2"/>
        <v>96.29265548521137</v>
      </c>
      <c r="M112" s="367"/>
    </row>
    <row r="113" spans="1:13" ht="51" customHeight="1" x14ac:dyDescent="0.3">
      <c r="A113" s="255">
        <v>1517330</v>
      </c>
      <c r="B113" s="255">
        <v>7330</v>
      </c>
      <c r="C113" s="269" t="s">
        <v>15</v>
      </c>
      <c r="D113" s="263"/>
      <c r="E113" s="254"/>
      <c r="F113" s="270"/>
      <c r="G113" s="258">
        <f>SUM(G114:G155)</f>
        <v>44908025.399999999</v>
      </c>
      <c r="H113" s="258">
        <f t="shared" ref="H113:K113" si="11">SUM(H114:H155)</f>
        <v>12150585</v>
      </c>
      <c r="I113" s="258">
        <f t="shared" si="11"/>
        <v>15000000</v>
      </c>
      <c r="J113" s="258">
        <f t="shared" si="11"/>
        <v>25000000</v>
      </c>
      <c r="K113" s="258">
        <f t="shared" si="11"/>
        <v>28500000</v>
      </c>
      <c r="L113" s="266"/>
      <c r="M113" s="367"/>
    </row>
    <row r="114" spans="1:13" ht="45" customHeight="1" x14ac:dyDescent="0.3">
      <c r="A114" s="254"/>
      <c r="B114" s="254"/>
      <c r="C114" s="254"/>
      <c r="D114" s="263" t="s">
        <v>213</v>
      </c>
      <c r="E114" s="254" t="s">
        <v>212</v>
      </c>
      <c r="F114" s="264">
        <v>20699033</v>
      </c>
      <c r="G114" s="265">
        <v>2560998</v>
      </c>
      <c r="H114" s="265">
        <v>4000000</v>
      </c>
      <c r="I114" s="265">
        <v>3000000</v>
      </c>
      <c r="J114" s="265">
        <v>13699033</v>
      </c>
      <c r="K114" s="254"/>
      <c r="L114" s="267">
        <f>((H114+I114+J114+K114)/F114)*100</f>
        <v>100</v>
      </c>
      <c r="M114" s="367"/>
    </row>
    <row r="115" spans="1:13" ht="37.5" x14ac:dyDescent="0.3">
      <c r="A115" s="254"/>
      <c r="B115" s="254"/>
      <c r="C115" s="254"/>
      <c r="D115" s="263" t="s">
        <v>211</v>
      </c>
      <c r="E115" s="254" t="s">
        <v>209</v>
      </c>
      <c r="F115" s="264"/>
      <c r="G115" s="265">
        <v>344927</v>
      </c>
      <c r="H115" s="254"/>
      <c r="I115" s="265"/>
      <c r="J115" s="254"/>
      <c r="K115" s="254"/>
      <c r="L115" s="266"/>
      <c r="M115" s="367"/>
    </row>
    <row r="116" spans="1:13" ht="75" x14ac:dyDescent="0.3">
      <c r="A116" s="254"/>
      <c r="B116" s="254"/>
      <c r="C116" s="254"/>
      <c r="D116" s="263" t="s">
        <v>210</v>
      </c>
      <c r="E116" s="254" t="s">
        <v>209</v>
      </c>
      <c r="F116" s="264"/>
      <c r="G116" s="265"/>
      <c r="H116" s="265">
        <v>1000000</v>
      </c>
      <c r="I116" s="265">
        <v>3000000</v>
      </c>
      <c r="J116" s="254"/>
      <c r="K116" s="265">
        <v>28500000</v>
      </c>
      <c r="L116" s="266"/>
      <c r="M116" s="367"/>
    </row>
    <row r="117" spans="1:13" ht="75" x14ac:dyDescent="0.3">
      <c r="A117" s="254"/>
      <c r="B117" s="254"/>
      <c r="C117" s="254"/>
      <c r="D117" s="263" t="s">
        <v>157</v>
      </c>
      <c r="E117" s="254" t="s">
        <v>156</v>
      </c>
      <c r="F117" s="264"/>
      <c r="G117" s="265">
        <v>230000</v>
      </c>
      <c r="H117" s="265"/>
      <c r="I117" s="254"/>
      <c r="J117" s="254"/>
      <c r="K117" s="254"/>
      <c r="L117" s="266"/>
      <c r="M117" s="367"/>
    </row>
    <row r="118" spans="1:13" ht="37.5" x14ac:dyDescent="0.3">
      <c r="A118" s="254"/>
      <c r="B118" s="254"/>
      <c r="C118" s="254"/>
      <c r="D118" s="263" t="s">
        <v>208</v>
      </c>
      <c r="E118" s="254" t="s">
        <v>162</v>
      </c>
      <c r="F118" s="264">
        <v>2174659</v>
      </c>
      <c r="G118" s="265">
        <v>1611150</v>
      </c>
      <c r="H118" s="265">
        <v>258138</v>
      </c>
      <c r="I118" s="254"/>
      <c r="J118" s="254"/>
      <c r="K118" s="254"/>
      <c r="L118" s="266">
        <f t="shared" si="2"/>
        <v>85.957752456821964</v>
      </c>
      <c r="M118" s="367"/>
    </row>
    <row r="119" spans="1:13" ht="50.1" customHeight="1" x14ac:dyDescent="0.3">
      <c r="A119" s="254"/>
      <c r="B119" s="254"/>
      <c r="C119" s="254"/>
      <c r="D119" s="263" t="s">
        <v>207</v>
      </c>
      <c r="E119" s="254" t="s">
        <v>149</v>
      </c>
      <c r="F119" s="264">
        <v>3798990</v>
      </c>
      <c r="G119" s="265">
        <v>180485</v>
      </c>
      <c r="H119" s="265">
        <v>1000000</v>
      </c>
      <c r="I119" s="265">
        <v>3000000</v>
      </c>
      <c r="J119" s="254"/>
      <c r="K119" s="254"/>
      <c r="L119" s="266">
        <f>((G119+I119+J119+K119)/F119)*100</f>
        <v>83.719225373059686</v>
      </c>
      <c r="M119" s="367"/>
    </row>
    <row r="120" spans="1:13" ht="50.1" customHeight="1" x14ac:dyDescent="0.3">
      <c r="A120" s="254"/>
      <c r="B120" s="254"/>
      <c r="C120" s="254"/>
      <c r="D120" s="263" t="s">
        <v>206</v>
      </c>
      <c r="E120" s="254" t="s">
        <v>182</v>
      </c>
      <c r="F120" s="264"/>
      <c r="G120" s="265"/>
      <c r="H120" s="265"/>
      <c r="I120" s="265">
        <v>500000</v>
      </c>
      <c r="J120" s="265">
        <v>1209981</v>
      </c>
      <c r="K120" s="254"/>
      <c r="L120" s="266"/>
      <c r="M120" s="367"/>
    </row>
    <row r="121" spans="1:13" ht="56.25" x14ac:dyDescent="0.3">
      <c r="A121" s="254"/>
      <c r="B121" s="254"/>
      <c r="C121" s="254"/>
      <c r="D121" s="263" t="s">
        <v>205</v>
      </c>
      <c r="E121" s="254">
        <v>2020</v>
      </c>
      <c r="F121" s="264">
        <v>154956</v>
      </c>
      <c r="G121" s="265">
        <v>149346</v>
      </c>
      <c r="H121" s="265"/>
      <c r="I121" s="254"/>
      <c r="J121" s="254"/>
      <c r="K121" s="254"/>
      <c r="L121" s="266">
        <f t="shared" si="2"/>
        <v>96.379617439789357</v>
      </c>
      <c r="M121" s="367"/>
    </row>
    <row r="122" spans="1:13" ht="56.25" x14ac:dyDescent="0.3">
      <c r="A122" s="254"/>
      <c r="B122" s="254"/>
      <c r="C122" s="254"/>
      <c r="D122" s="263" t="s">
        <v>204</v>
      </c>
      <c r="E122" s="254">
        <v>2020</v>
      </c>
      <c r="F122" s="264">
        <v>95783</v>
      </c>
      <c r="G122" s="265">
        <v>88292</v>
      </c>
      <c r="H122" s="265"/>
      <c r="I122" s="254"/>
      <c r="J122" s="254"/>
      <c r="K122" s="254"/>
      <c r="L122" s="266">
        <f t="shared" si="2"/>
        <v>92.17919672593257</v>
      </c>
      <c r="M122" s="367"/>
    </row>
    <row r="123" spans="1:13" ht="56.25" x14ac:dyDescent="0.3">
      <c r="A123" s="254"/>
      <c r="B123" s="254"/>
      <c r="C123" s="254"/>
      <c r="D123" s="263" t="s">
        <v>203</v>
      </c>
      <c r="E123" s="254">
        <v>2020</v>
      </c>
      <c r="F123" s="264">
        <v>95783</v>
      </c>
      <c r="G123" s="265">
        <v>88292</v>
      </c>
      <c r="H123" s="265"/>
      <c r="I123" s="254"/>
      <c r="J123" s="254"/>
      <c r="K123" s="254"/>
      <c r="L123" s="266">
        <f t="shared" si="2"/>
        <v>92.17919672593257</v>
      </c>
      <c r="M123" s="367"/>
    </row>
    <row r="124" spans="1:13" ht="56.25" x14ac:dyDescent="0.3">
      <c r="A124" s="254"/>
      <c r="B124" s="254"/>
      <c r="C124" s="254"/>
      <c r="D124" s="263" t="s">
        <v>202</v>
      </c>
      <c r="E124" s="254">
        <v>2020</v>
      </c>
      <c r="F124" s="264">
        <v>96227</v>
      </c>
      <c r="G124" s="265">
        <v>88292</v>
      </c>
      <c r="H124" s="265"/>
      <c r="I124" s="254"/>
      <c r="J124" s="254"/>
      <c r="K124" s="254"/>
      <c r="L124" s="266">
        <f t="shared" si="2"/>
        <v>91.753873652924852</v>
      </c>
      <c r="M124" s="367">
        <v>80</v>
      </c>
    </row>
    <row r="125" spans="1:13" ht="56.25" x14ac:dyDescent="0.3">
      <c r="A125" s="254"/>
      <c r="B125" s="254"/>
      <c r="C125" s="254"/>
      <c r="D125" s="263" t="s">
        <v>201</v>
      </c>
      <c r="E125" s="254">
        <v>2020</v>
      </c>
      <c r="F125" s="264">
        <v>96227</v>
      </c>
      <c r="G125" s="265">
        <v>88292</v>
      </c>
      <c r="H125" s="265"/>
      <c r="I125" s="254"/>
      <c r="J125" s="254"/>
      <c r="K125" s="254"/>
      <c r="L125" s="266">
        <f t="shared" si="2"/>
        <v>91.753873652924852</v>
      </c>
      <c r="M125" s="367"/>
    </row>
    <row r="126" spans="1:13" ht="56.25" x14ac:dyDescent="0.3">
      <c r="A126" s="254"/>
      <c r="B126" s="254"/>
      <c r="C126" s="254"/>
      <c r="D126" s="263" t="s">
        <v>200</v>
      </c>
      <c r="E126" s="254">
        <v>2020</v>
      </c>
      <c r="F126" s="264">
        <v>96227</v>
      </c>
      <c r="G126" s="265">
        <v>88292</v>
      </c>
      <c r="H126" s="265"/>
      <c r="I126" s="254"/>
      <c r="J126" s="254"/>
      <c r="K126" s="254"/>
      <c r="L126" s="266">
        <f t="shared" si="2"/>
        <v>91.753873652924852</v>
      </c>
      <c r="M126" s="367"/>
    </row>
    <row r="127" spans="1:13" ht="37.5" x14ac:dyDescent="0.3">
      <c r="A127" s="254"/>
      <c r="B127" s="254"/>
      <c r="C127" s="254"/>
      <c r="D127" s="263" t="s">
        <v>199</v>
      </c>
      <c r="E127" s="254">
        <v>2020</v>
      </c>
      <c r="F127" s="264">
        <v>266298</v>
      </c>
      <c r="G127" s="265">
        <v>211731</v>
      </c>
      <c r="H127" s="265"/>
      <c r="I127" s="254"/>
      <c r="J127" s="254"/>
      <c r="K127" s="254"/>
      <c r="L127" s="266">
        <f t="shared" si="2"/>
        <v>79.509046256449551</v>
      </c>
      <c r="M127" s="367"/>
    </row>
    <row r="128" spans="1:13" ht="56.25" x14ac:dyDescent="0.3">
      <c r="A128" s="254"/>
      <c r="B128" s="254"/>
      <c r="C128" s="254"/>
      <c r="D128" s="263" t="s">
        <v>198</v>
      </c>
      <c r="E128" s="254">
        <v>2020</v>
      </c>
      <c r="F128" s="264"/>
      <c r="G128" s="265">
        <v>176211</v>
      </c>
      <c r="H128" s="265"/>
      <c r="I128" s="254"/>
      <c r="J128" s="254"/>
      <c r="K128" s="254"/>
      <c r="L128" s="266"/>
      <c r="M128" s="367"/>
    </row>
    <row r="129" spans="1:13" ht="56.25" x14ac:dyDescent="0.3">
      <c r="A129" s="254"/>
      <c r="B129" s="254"/>
      <c r="C129" s="254"/>
      <c r="D129" s="263" t="s">
        <v>197</v>
      </c>
      <c r="E129" s="254">
        <v>2020</v>
      </c>
      <c r="F129" s="264">
        <v>115872</v>
      </c>
      <c r="G129" s="265">
        <v>108474</v>
      </c>
      <c r="H129" s="265"/>
      <c r="I129" s="254"/>
      <c r="J129" s="254"/>
      <c r="K129" s="254"/>
      <c r="L129" s="266">
        <f t="shared" si="2"/>
        <v>93.615368682684334</v>
      </c>
      <c r="M129" s="367"/>
    </row>
    <row r="130" spans="1:13" ht="56.25" x14ac:dyDescent="0.3">
      <c r="A130" s="254"/>
      <c r="B130" s="254"/>
      <c r="C130" s="254"/>
      <c r="D130" s="263" t="s">
        <v>196</v>
      </c>
      <c r="E130" s="254">
        <v>2020</v>
      </c>
      <c r="F130" s="264">
        <v>242965</v>
      </c>
      <c r="G130" s="265">
        <v>237852</v>
      </c>
      <c r="H130" s="265"/>
      <c r="I130" s="254"/>
      <c r="J130" s="254"/>
      <c r="K130" s="254"/>
      <c r="L130" s="266">
        <f t="shared" si="2"/>
        <v>97.895581668141503</v>
      </c>
      <c r="M130" s="367"/>
    </row>
    <row r="131" spans="1:13" ht="56.25" x14ac:dyDescent="0.3">
      <c r="A131" s="254"/>
      <c r="B131" s="254"/>
      <c r="C131" s="254"/>
      <c r="D131" s="263" t="s">
        <v>195</v>
      </c>
      <c r="E131" s="254">
        <v>2020</v>
      </c>
      <c r="F131" s="264">
        <v>95783</v>
      </c>
      <c r="G131" s="265">
        <v>88292</v>
      </c>
      <c r="H131" s="265"/>
      <c r="I131" s="254"/>
      <c r="J131" s="254"/>
      <c r="K131" s="254"/>
      <c r="L131" s="266">
        <f t="shared" si="2"/>
        <v>92.17919672593257</v>
      </c>
      <c r="M131" s="367"/>
    </row>
    <row r="132" spans="1:13" ht="56.25" x14ac:dyDescent="0.3">
      <c r="A132" s="254"/>
      <c r="B132" s="254"/>
      <c r="C132" s="254"/>
      <c r="D132" s="263" t="s">
        <v>194</v>
      </c>
      <c r="E132" s="254">
        <v>2020</v>
      </c>
      <c r="F132" s="264">
        <v>95783</v>
      </c>
      <c r="G132" s="265">
        <v>88292</v>
      </c>
      <c r="H132" s="254"/>
      <c r="I132" s="254"/>
      <c r="J132" s="254"/>
      <c r="K132" s="254"/>
      <c r="L132" s="266">
        <f t="shared" si="2"/>
        <v>92.17919672593257</v>
      </c>
      <c r="M132" s="367"/>
    </row>
    <row r="133" spans="1:13" ht="37.5" x14ac:dyDescent="0.3">
      <c r="A133" s="254"/>
      <c r="B133" s="254"/>
      <c r="C133" s="254"/>
      <c r="D133" s="263" t="s">
        <v>193</v>
      </c>
      <c r="E133" s="254">
        <v>2020</v>
      </c>
      <c r="F133" s="264">
        <v>187752</v>
      </c>
      <c r="G133" s="265">
        <v>182323</v>
      </c>
      <c r="H133" s="254"/>
      <c r="I133" s="254"/>
      <c r="J133" s="254"/>
      <c r="K133" s="254"/>
      <c r="L133" s="266">
        <f t="shared" si="2"/>
        <v>97.108419617367588</v>
      </c>
      <c r="M133" s="367"/>
    </row>
    <row r="134" spans="1:13" ht="56.25" x14ac:dyDescent="0.3">
      <c r="A134" s="254"/>
      <c r="B134" s="254"/>
      <c r="C134" s="254"/>
      <c r="D134" s="263" t="s">
        <v>192</v>
      </c>
      <c r="E134" s="254">
        <v>2021</v>
      </c>
      <c r="F134" s="264"/>
      <c r="G134" s="265"/>
      <c r="H134" s="265">
        <v>150000</v>
      </c>
      <c r="I134" s="254"/>
      <c r="J134" s="254"/>
      <c r="K134" s="254"/>
      <c r="L134" s="266"/>
      <c r="M134" s="367"/>
    </row>
    <row r="135" spans="1:13" ht="56.25" x14ac:dyDescent="0.3">
      <c r="A135" s="254"/>
      <c r="B135" s="254"/>
      <c r="C135" s="254"/>
      <c r="D135" s="263" t="s">
        <v>191</v>
      </c>
      <c r="E135" s="254">
        <v>2021</v>
      </c>
      <c r="F135" s="264"/>
      <c r="G135" s="265"/>
      <c r="H135" s="265">
        <v>200000</v>
      </c>
      <c r="I135" s="254"/>
      <c r="J135" s="254"/>
      <c r="K135" s="254"/>
      <c r="L135" s="266"/>
      <c r="M135" s="367"/>
    </row>
    <row r="136" spans="1:13" ht="75" x14ac:dyDescent="0.3">
      <c r="A136" s="254"/>
      <c r="B136" s="254"/>
      <c r="C136" s="254"/>
      <c r="D136" s="263" t="s">
        <v>190</v>
      </c>
      <c r="E136" s="254">
        <v>2021</v>
      </c>
      <c r="F136" s="264"/>
      <c r="G136" s="265"/>
      <c r="H136" s="265">
        <v>200000</v>
      </c>
      <c r="I136" s="254"/>
      <c r="J136" s="254"/>
      <c r="K136" s="254"/>
      <c r="L136" s="266"/>
      <c r="M136" s="367"/>
    </row>
    <row r="137" spans="1:13" ht="56.25" x14ac:dyDescent="0.3">
      <c r="A137" s="254"/>
      <c r="B137" s="254"/>
      <c r="C137" s="254"/>
      <c r="D137" s="263" t="s">
        <v>189</v>
      </c>
      <c r="E137" s="254">
        <v>2021</v>
      </c>
      <c r="F137" s="264">
        <v>143772</v>
      </c>
      <c r="G137" s="265"/>
      <c r="H137" s="265">
        <v>135000</v>
      </c>
      <c r="I137" s="254"/>
      <c r="J137" s="254"/>
      <c r="K137" s="254"/>
      <c r="L137" s="266">
        <f t="shared" ref="L137:L168" si="12">((G137+H137+I137+J137+K137)/F137)*100</f>
        <v>93.898672898756359</v>
      </c>
      <c r="M137" s="367"/>
    </row>
    <row r="138" spans="1:13" ht="56.25" x14ac:dyDescent="0.3">
      <c r="A138" s="254"/>
      <c r="B138" s="254"/>
      <c r="C138" s="254"/>
      <c r="D138" s="263" t="s">
        <v>188</v>
      </c>
      <c r="E138" s="254">
        <v>2020</v>
      </c>
      <c r="F138" s="264"/>
      <c r="G138" s="265">
        <v>88069</v>
      </c>
      <c r="H138" s="254"/>
      <c r="I138" s="254"/>
      <c r="J138" s="254"/>
      <c r="K138" s="254"/>
      <c r="L138" s="266"/>
      <c r="M138" s="367"/>
    </row>
    <row r="139" spans="1:13" ht="37.5" x14ac:dyDescent="0.3">
      <c r="A139" s="254"/>
      <c r="B139" s="254"/>
      <c r="C139" s="254"/>
      <c r="D139" s="263" t="s">
        <v>187</v>
      </c>
      <c r="E139" s="254">
        <v>2020</v>
      </c>
      <c r="F139" s="264">
        <v>144895</v>
      </c>
      <c r="G139" s="265">
        <v>139230</v>
      </c>
      <c r="H139" s="254"/>
      <c r="I139" s="254"/>
      <c r="J139" s="254"/>
      <c r="K139" s="254"/>
      <c r="L139" s="266">
        <f t="shared" si="12"/>
        <v>96.090272266123748</v>
      </c>
      <c r="M139" s="367"/>
    </row>
    <row r="140" spans="1:13" ht="56.25" x14ac:dyDescent="0.3">
      <c r="A140" s="254"/>
      <c r="B140" s="254"/>
      <c r="C140" s="254"/>
      <c r="D140" s="263" t="s">
        <v>186</v>
      </c>
      <c r="E140" s="254">
        <v>2020</v>
      </c>
      <c r="F140" s="264"/>
      <c r="G140" s="265">
        <v>7008</v>
      </c>
      <c r="H140" s="254"/>
      <c r="I140" s="254"/>
      <c r="J140" s="254"/>
      <c r="K140" s="254"/>
      <c r="L140" s="266"/>
      <c r="M140" s="367"/>
    </row>
    <row r="141" spans="1:13" ht="56.25" x14ac:dyDescent="0.3">
      <c r="A141" s="254"/>
      <c r="B141" s="254"/>
      <c r="C141" s="254"/>
      <c r="D141" s="263" t="s">
        <v>185</v>
      </c>
      <c r="E141" s="254">
        <v>2020</v>
      </c>
      <c r="F141" s="264">
        <v>154882</v>
      </c>
      <c r="G141" s="265">
        <v>147395</v>
      </c>
      <c r="H141" s="254"/>
      <c r="I141" s="254"/>
      <c r="J141" s="254"/>
      <c r="K141" s="254"/>
      <c r="L141" s="266">
        <f t="shared" si="12"/>
        <v>95.165997339910376</v>
      </c>
      <c r="M141" s="367">
        <v>81</v>
      </c>
    </row>
    <row r="142" spans="1:13" ht="37.5" x14ac:dyDescent="0.3">
      <c r="A142" s="254"/>
      <c r="B142" s="254"/>
      <c r="C142" s="254"/>
      <c r="D142" s="263" t="s">
        <v>184</v>
      </c>
      <c r="E142" s="254">
        <v>2021</v>
      </c>
      <c r="F142" s="264"/>
      <c r="G142" s="265"/>
      <c r="H142" s="265">
        <v>200000</v>
      </c>
      <c r="I142" s="254"/>
      <c r="J142" s="254"/>
      <c r="K142" s="254"/>
      <c r="L142" s="266"/>
      <c r="M142" s="367"/>
    </row>
    <row r="143" spans="1:13" ht="50.1" customHeight="1" x14ac:dyDescent="0.3">
      <c r="A143" s="254"/>
      <c r="B143" s="254"/>
      <c r="C143" s="254"/>
      <c r="D143" s="263" t="s">
        <v>183</v>
      </c>
      <c r="E143" s="254" t="s">
        <v>182</v>
      </c>
      <c r="F143" s="264"/>
      <c r="G143" s="265"/>
      <c r="H143" s="265"/>
      <c r="I143" s="265"/>
      <c r="J143" s="265">
        <v>10090986</v>
      </c>
      <c r="K143" s="254"/>
      <c r="L143" s="266"/>
      <c r="M143" s="367"/>
    </row>
    <row r="144" spans="1:13" ht="56.25" x14ac:dyDescent="0.3">
      <c r="A144" s="254"/>
      <c r="B144" s="254"/>
      <c r="C144" s="254"/>
      <c r="D144" s="263" t="s">
        <v>181</v>
      </c>
      <c r="E144" s="254">
        <v>2020</v>
      </c>
      <c r="F144" s="264">
        <v>102998</v>
      </c>
      <c r="G144" s="265">
        <v>96152</v>
      </c>
      <c r="H144" s="254"/>
      <c r="I144" s="254"/>
      <c r="J144" s="254"/>
      <c r="K144" s="254"/>
      <c r="L144" s="266">
        <f t="shared" si="12"/>
        <v>93.353268995514469</v>
      </c>
      <c r="M144" s="367"/>
    </row>
    <row r="145" spans="1:13" ht="56.25" x14ac:dyDescent="0.3">
      <c r="A145" s="254"/>
      <c r="B145" s="254"/>
      <c r="C145" s="254"/>
      <c r="D145" s="263" t="s">
        <v>180</v>
      </c>
      <c r="E145" s="254">
        <v>2021</v>
      </c>
      <c r="F145" s="264"/>
      <c r="G145" s="265"/>
      <c r="H145" s="265">
        <v>200000</v>
      </c>
      <c r="I145" s="254"/>
      <c r="J145" s="254"/>
      <c r="K145" s="254"/>
      <c r="L145" s="266"/>
      <c r="M145" s="367"/>
    </row>
    <row r="146" spans="1:13" ht="37.5" x14ac:dyDescent="0.3">
      <c r="A146" s="254"/>
      <c r="B146" s="254"/>
      <c r="C146" s="254"/>
      <c r="D146" s="263" t="s">
        <v>179</v>
      </c>
      <c r="E146" s="254">
        <v>2021</v>
      </c>
      <c r="F146" s="264"/>
      <c r="G146" s="265"/>
      <c r="H146" s="265">
        <v>40000</v>
      </c>
      <c r="I146" s="254"/>
      <c r="J146" s="254"/>
      <c r="K146" s="254"/>
      <c r="L146" s="266"/>
      <c r="M146" s="367"/>
    </row>
    <row r="147" spans="1:13" ht="37.5" x14ac:dyDescent="0.3">
      <c r="A147" s="254"/>
      <c r="B147" s="254"/>
      <c r="C147" s="254"/>
      <c r="D147" s="263" t="s">
        <v>178</v>
      </c>
      <c r="E147" s="265" t="s">
        <v>176</v>
      </c>
      <c r="F147" s="264">
        <v>1478560</v>
      </c>
      <c r="G147" s="265">
        <v>588376</v>
      </c>
      <c r="H147" s="254"/>
      <c r="I147" s="254"/>
      <c r="J147" s="254"/>
      <c r="K147" s="254"/>
      <c r="L147" s="266">
        <f t="shared" si="12"/>
        <v>39.793853479060708</v>
      </c>
      <c r="M147" s="367"/>
    </row>
    <row r="148" spans="1:13" ht="37.5" x14ac:dyDescent="0.3">
      <c r="A148" s="254"/>
      <c r="B148" s="254"/>
      <c r="C148" s="254"/>
      <c r="D148" s="263" t="s">
        <v>177</v>
      </c>
      <c r="E148" s="265" t="s">
        <v>176</v>
      </c>
      <c r="F148" s="264">
        <v>14274349</v>
      </c>
      <c r="G148" s="265">
        <v>6119226.2000000002</v>
      </c>
      <c r="H148" s="254"/>
      <c r="I148" s="254"/>
      <c r="J148" s="254"/>
      <c r="K148" s="254"/>
      <c r="L148" s="266">
        <f t="shared" si="12"/>
        <v>42.868688442464169</v>
      </c>
      <c r="M148" s="367"/>
    </row>
    <row r="149" spans="1:13" ht="37.5" x14ac:dyDescent="0.3">
      <c r="A149" s="254"/>
      <c r="B149" s="254"/>
      <c r="C149" s="254"/>
      <c r="D149" s="263" t="s">
        <v>175</v>
      </c>
      <c r="E149" s="265" t="s">
        <v>174</v>
      </c>
      <c r="F149" s="264">
        <v>31834662</v>
      </c>
      <c r="G149" s="265">
        <v>1931752.2</v>
      </c>
      <c r="H149" s="254"/>
      <c r="I149" s="254"/>
      <c r="J149" s="254"/>
      <c r="K149" s="254"/>
      <c r="L149" s="266">
        <f t="shared" si="12"/>
        <v>6.0680782475403694</v>
      </c>
      <c r="M149" s="367"/>
    </row>
    <row r="150" spans="1:13" x14ac:dyDescent="0.3">
      <c r="A150" s="254"/>
      <c r="B150" s="254"/>
      <c r="C150" s="254"/>
      <c r="D150" s="263" t="s">
        <v>173</v>
      </c>
      <c r="E150" s="254">
        <v>2020</v>
      </c>
      <c r="F150" s="264">
        <v>284461</v>
      </c>
      <c r="G150" s="265">
        <v>236248</v>
      </c>
      <c r="H150" s="254"/>
      <c r="I150" s="254"/>
      <c r="J150" s="254"/>
      <c r="K150" s="254"/>
      <c r="L150" s="266">
        <f t="shared" si="12"/>
        <v>83.051103666231924</v>
      </c>
      <c r="M150" s="367"/>
    </row>
    <row r="151" spans="1:13" ht="37.5" x14ac:dyDescent="0.3">
      <c r="A151" s="254"/>
      <c r="B151" s="254"/>
      <c r="C151" s="254"/>
      <c r="D151" s="263" t="s">
        <v>172</v>
      </c>
      <c r="E151" s="254" t="s">
        <v>171</v>
      </c>
      <c r="F151" s="264">
        <v>3731467</v>
      </c>
      <c r="G151" s="265">
        <v>205245</v>
      </c>
      <c r="H151" s="265">
        <v>1567447</v>
      </c>
      <c r="I151" s="265">
        <v>1500000</v>
      </c>
      <c r="J151" s="254"/>
      <c r="K151" s="254"/>
      <c r="L151" s="266">
        <f t="shared" si="12"/>
        <v>87.705237645140627</v>
      </c>
      <c r="M151" s="367"/>
    </row>
    <row r="152" spans="1:13" ht="29.1" customHeight="1" x14ac:dyDescent="0.3">
      <c r="A152" s="254"/>
      <c r="B152" s="254"/>
      <c r="C152" s="254"/>
      <c r="D152" s="263" t="s">
        <v>170</v>
      </c>
      <c r="E152" s="254" t="s">
        <v>169</v>
      </c>
      <c r="F152" s="264">
        <v>43519067</v>
      </c>
      <c r="G152" s="265">
        <v>27907385</v>
      </c>
      <c r="H152" s="265">
        <v>3000000</v>
      </c>
      <c r="I152" s="265">
        <v>1000000</v>
      </c>
      <c r="J152" s="254"/>
      <c r="K152" s="254"/>
      <c r="L152" s="266">
        <f t="shared" si="12"/>
        <v>73.318173388230036</v>
      </c>
      <c r="M152" s="367"/>
    </row>
    <row r="153" spans="1:13" ht="27" customHeight="1" x14ac:dyDescent="0.3">
      <c r="A153" s="254"/>
      <c r="B153" s="254"/>
      <c r="C153" s="254"/>
      <c r="D153" s="263" t="s">
        <v>168</v>
      </c>
      <c r="E153" s="254">
        <v>2020</v>
      </c>
      <c r="F153" s="264"/>
      <c r="G153" s="265">
        <v>271672</v>
      </c>
      <c r="H153" s="254"/>
      <c r="I153" s="254"/>
      <c r="J153" s="254"/>
      <c r="K153" s="254"/>
      <c r="L153" s="266"/>
      <c r="M153" s="367"/>
    </row>
    <row r="154" spans="1:13" ht="41.1" customHeight="1" x14ac:dyDescent="0.3">
      <c r="A154" s="254"/>
      <c r="B154" s="254"/>
      <c r="C154" s="254"/>
      <c r="D154" s="263" t="s">
        <v>167</v>
      </c>
      <c r="E154" s="265" t="s">
        <v>166</v>
      </c>
      <c r="F154" s="264">
        <v>4183025</v>
      </c>
      <c r="G154" s="265">
        <v>558726</v>
      </c>
      <c r="H154" s="254"/>
      <c r="I154" s="254"/>
      <c r="J154" s="254"/>
      <c r="K154" s="254"/>
      <c r="L154" s="266">
        <f t="shared" si="12"/>
        <v>13.356984478935699</v>
      </c>
      <c r="M154" s="367"/>
    </row>
    <row r="155" spans="1:13" ht="38.450000000000003" customHeight="1" x14ac:dyDescent="0.3">
      <c r="A155" s="254"/>
      <c r="B155" s="254"/>
      <c r="C155" s="254"/>
      <c r="D155" s="263" t="s">
        <v>165</v>
      </c>
      <c r="E155" s="265" t="s">
        <v>154</v>
      </c>
      <c r="F155" s="264"/>
      <c r="G155" s="265"/>
      <c r="H155" s="265">
        <v>200000</v>
      </c>
      <c r="I155" s="265">
        <v>3000000</v>
      </c>
      <c r="J155" s="254"/>
      <c r="K155" s="254"/>
      <c r="L155" s="266"/>
      <c r="M155" s="367"/>
    </row>
    <row r="156" spans="1:13" ht="37.5" x14ac:dyDescent="0.3">
      <c r="A156" s="255">
        <v>1517340</v>
      </c>
      <c r="B156" s="255">
        <v>7340</v>
      </c>
      <c r="C156" s="256" t="s">
        <v>0</v>
      </c>
      <c r="D156" s="254"/>
      <c r="E156" s="254"/>
      <c r="F156" s="254"/>
      <c r="G156" s="258">
        <f>SUM(G157:G158)</f>
        <v>161551</v>
      </c>
      <c r="H156" s="258">
        <f t="shared" ref="H156" si="13">SUM(H157:H158)</f>
        <v>1000000</v>
      </c>
      <c r="I156" s="258">
        <f>SUM(I157:I160)</f>
        <v>0</v>
      </c>
      <c r="J156" s="258">
        <f t="shared" ref="J156:K156" si="14">SUM(J157:J160)</f>
        <v>5000000</v>
      </c>
      <c r="K156" s="258">
        <f t="shared" si="14"/>
        <v>5000000</v>
      </c>
      <c r="L156" s="266"/>
      <c r="M156" s="367"/>
    </row>
    <row r="157" spans="1:13" ht="225" x14ac:dyDescent="0.3">
      <c r="A157" s="254"/>
      <c r="B157" s="254"/>
      <c r="C157" s="254"/>
      <c r="D157" s="263" t="s">
        <v>164</v>
      </c>
      <c r="E157" s="254" t="s">
        <v>162</v>
      </c>
      <c r="F157" s="264">
        <v>1411365</v>
      </c>
      <c r="G157" s="265">
        <v>102340</v>
      </c>
      <c r="H157" s="265">
        <v>1000000</v>
      </c>
      <c r="I157" s="254"/>
      <c r="J157" s="254"/>
      <c r="K157" s="254"/>
      <c r="L157" s="266">
        <f t="shared" si="12"/>
        <v>78.10453001172624</v>
      </c>
      <c r="M157" s="367"/>
    </row>
    <row r="158" spans="1:13" ht="51" customHeight="1" x14ac:dyDescent="0.3">
      <c r="A158" s="254"/>
      <c r="B158" s="254"/>
      <c r="C158" s="254"/>
      <c r="D158" s="263" t="s">
        <v>163</v>
      </c>
      <c r="E158" s="264" t="s">
        <v>162</v>
      </c>
      <c r="F158" s="264"/>
      <c r="G158" s="265">
        <v>59211</v>
      </c>
      <c r="H158" s="254"/>
      <c r="I158" s="254"/>
      <c r="J158" s="254"/>
      <c r="K158" s="254"/>
      <c r="L158" s="266"/>
      <c r="M158" s="365">
        <v>82</v>
      </c>
    </row>
    <row r="159" spans="1:13" ht="78" customHeight="1" x14ac:dyDescent="0.3">
      <c r="A159" s="254"/>
      <c r="B159" s="254"/>
      <c r="C159" s="254"/>
      <c r="D159" s="263" t="s">
        <v>161</v>
      </c>
      <c r="E159" s="254">
        <v>2023</v>
      </c>
      <c r="F159" s="264"/>
      <c r="G159" s="265"/>
      <c r="H159" s="254"/>
      <c r="I159" s="254"/>
      <c r="J159" s="265">
        <v>5000000</v>
      </c>
      <c r="K159" s="265"/>
      <c r="L159" s="266"/>
      <c r="M159" s="365"/>
    </row>
    <row r="160" spans="1:13" ht="41.25" customHeight="1" x14ac:dyDescent="0.3">
      <c r="A160" s="254"/>
      <c r="B160" s="254"/>
      <c r="C160" s="254"/>
      <c r="D160" s="263" t="s">
        <v>160</v>
      </c>
      <c r="E160" s="254">
        <v>2024</v>
      </c>
      <c r="F160" s="264"/>
      <c r="G160" s="265"/>
      <c r="H160" s="254"/>
      <c r="I160" s="254"/>
      <c r="J160" s="265"/>
      <c r="K160" s="265">
        <v>5000000</v>
      </c>
      <c r="L160" s="266"/>
      <c r="M160" s="365"/>
    </row>
    <row r="161" spans="1:13" ht="96.6" customHeight="1" x14ac:dyDescent="0.3">
      <c r="A161" s="255">
        <v>1517361</v>
      </c>
      <c r="B161" s="255">
        <v>7361</v>
      </c>
      <c r="C161" s="256" t="s">
        <v>20</v>
      </c>
      <c r="D161" s="263"/>
      <c r="E161" s="264"/>
      <c r="F161" s="264"/>
      <c r="G161" s="258">
        <f>SUM(G162:G164)</f>
        <v>4999558</v>
      </c>
      <c r="H161" s="258">
        <f t="shared" ref="H161:K161" si="15">SUM(H162:H164)</f>
        <v>38172673</v>
      </c>
      <c r="I161" s="258">
        <f t="shared" si="15"/>
        <v>38463260</v>
      </c>
      <c r="J161" s="258">
        <f t="shared" si="15"/>
        <v>11376000</v>
      </c>
      <c r="K161" s="258">
        <f t="shared" si="15"/>
        <v>11944800</v>
      </c>
      <c r="L161" s="266"/>
      <c r="M161" s="365"/>
    </row>
    <row r="162" spans="1:13" ht="60" customHeight="1" x14ac:dyDescent="0.3">
      <c r="A162" s="254"/>
      <c r="B162" s="254"/>
      <c r="C162" s="254"/>
      <c r="D162" s="263" t="s">
        <v>159</v>
      </c>
      <c r="E162" s="254" t="s">
        <v>158</v>
      </c>
      <c r="F162" s="264">
        <v>77987328</v>
      </c>
      <c r="G162" s="265">
        <v>4999558</v>
      </c>
      <c r="H162" s="265">
        <v>10172673</v>
      </c>
      <c r="I162" s="254"/>
      <c r="J162" s="254"/>
      <c r="K162" s="254"/>
      <c r="L162" s="266">
        <f t="shared" si="12"/>
        <v>19.454738851932458</v>
      </c>
      <c r="M162" s="365"/>
    </row>
    <row r="163" spans="1:13" ht="78" customHeight="1" x14ac:dyDescent="0.3">
      <c r="A163" s="254"/>
      <c r="B163" s="254"/>
      <c r="C163" s="254"/>
      <c r="D163" s="263" t="s">
        <v>157</v>
      </c>
      <c r="E163" s="254" t="s">
        <v>156</v>
      </c>
      <c r="F163" s="264">
        <v>92508050</v>
      </c>
      <c r="G163" s="265"/>
      <c r="H163" s="265">
        <v>28000000</v>
      </c>
      <c r="I163" s="265">
        <v>36770800</v>
      </c>
      <c r="J163" s="265">
        <v>5379925</v>
      </c>
      <c r="K163" s="265">
        <v>11944800</v>
      </c>
      <c r="L163" s="266">
        <f t="shared" si="12"/>
        <v>88.744195775394687</v>
      </c>
      <c r="M163" s="365"/>
    </row>
    <row r="164" spans="1:13" ht="49.5" customHeight="1" x14ac:dyDescent="0.3">
      <c r="A164" s="254"/>
      <c r="B164" s="254"/>
      <c r="C164" s="254"/>
      <c r="D164" s="263" t="s">
        <v>155</v>
      </c>
      <c r="E164" s="254" t="s">
        <v>154</v>
      </c>
      <c r="F164" s="264">
        <v>17777000</v>
      </c>
      <c r="G164" s="265"/>
      <c r="H164" s="265"/>
      <c r="I164" s="265">
        <v>1692460</v>
      </c>
      <c r="J164" s="265">
        <v>5996075</v>
      </c>
      <c r="K164" s="254"/>
      <c r="L164" s="266">
        <f t="shared" si="12"/>
        <v>43.249901558193173</v>
      </c>
      <c r="M164" s="365"/>
    </row>
    <row r="165" spans="1:13" ht="28.5" customHeight="1" x14ac:dyDescent="0.3">
      <c r="A165" s="255">
        <v>1517640</v>
      </c>
      <c r="B165" s="255">
        <v>7640</v>
      </c>
      <c r="C165" s="269" t="s">
        <v>21</v>
      </c>
      <c r="D165" s="263"/>
      <c r="E165" s="264"/>
      <c r="F165" s="264"/>
      <c r="G165" s="258">
        <f>SUM(G166:G168)</f>
        <v>5233124</v>
      </c>
      <c r="H165" s="258">
        <f>SUM(H166:H168)</f>
        <v>7462394</v>
      </c>
      <c r="I165" s="258">
        <f t="shared" ref="I165" si="16">SUM(I166:I168)</f>
        <v>94600</v>
      </c>
      <c r="J165" s="258"/>
      <c r="K165" s="258"/>
      <c r="L165" s="266"/>
      <c r="M165" s="365"/>
    </row>
    <row r="166" spans="1:13" ht="53.45" customHeight="1" x14ac:dyDescent="0.3">
      <c r="A166" s="254"/>
      <c r="B166" s="254"/>
      <c r="C166" s="254"/>
      <c r="D166" s="271" t="s">
        <v>153</v>
      </c>
      <c r="E166" s="265" t="s">
        <v>152</v>
      </c>
      <c r="F166" s="264">
        <v>25179181</v>
      </c>
      <c r="G166" s="265">
        <v>2373886</v>
      </c>
      <c r="H166" s="254"/>
      <c r="I166" s="254"/>
      <c r="J166" s="254"/>
      <c r="K166" s="254"/>
      <c r="L166" s="266">
        <f t="shared" si="12"/>
        <v>9.4279714657915203</v>
      </c>
      <c r="M166" s="365"/>
    </row>
    <row r="167" spans="1:13" ht="62.45" customHeight="1" x14ac:dyDescent="0.3">
      <c r="A167" s="254"/>
      <c r="B167" s="254"/>
      <c r="C167" s="254"/>
      <c r="D167" s="271" t="s">
        <v>151</v>
      </c>
      <c r="E167" s="265" t="s">
        <v>149</v>
      </c>
      <c r="F167" s="264">
        <v>43788746</v>
      </c>
      <c r="G167" s="274"/>
      <c r="H167" s="265">
        <v>470768</v>
      </c>
      <c r="I167" s="265">
        <v>27600</v>
      </c>
      <c r="J167" s="254"/>
      <c r="K167" s="254"/>
      <c r="L167" s="266">
        <f t="shared" si="12"/>
        <v>1.1381189130193405</v>
      </c>
      <c r="M167" s="365"/>
    </row>
    <row r="168" spans="1:13" ht="60" customHeight="1" x14ac:dyDescent="0.3">
      <c r="A168" s="254"/>
      <c r="B168" s="254"/>
      <c r="C168" s="254"/>
      <c r="D168" s="271" t="s">
        <v>150</v>
      </c>
      <c r="E168" s="265" t="s">
        <v>149</v>
      </c>
      <c r="F168" s="264">
        <v>40001774</v>
      </c>
      <c r="G168" s="265">
        <v>2859238</v>
      </c>
      <c r="H168" s="265">
        <v>6991626</v>
      </c>
      <c r="I168" s="265">
        <v>67000</v>
      </c>
      <c r="J168" s="254"/>
      <c r="K168" s="254"/>
      <c r="L168" s="266">
        <f t="shared" si="12"/>
        <v>24.793560405596011</v>
      </c>
      <c r="M168" s="365"/>
    </row>
    <row r="169" spans="1:13" ht="34.5" customHeight="1" x14ac:dyDescent="0.3">
      <c r="A169" s="254" t="s">
        <v>142</v>
      </c>
      <c r="B169" s="254" t="s">
        <v>142</v>
      </c>
      <c r="C169" s="255" t="s">
        <v>148</v>
      </c>
      <c r="D169" s="254" t="s">
        <v>142</v>
      </c>
      <c r="E169" s="254" t="s">
        <v>142</v>
      </c>
      <c r="F169" s="258">
        <f>SUM(F9:F168)</f>
        <v>1143392787</v>
      </c>
      <c r="G169" s="258">
        <f>G84+G9</f>
        <v>105571778.21000001</v>
      </c>
      <c r="H169" s="258">
        <f>H84+H9</f>
        <v>108203423.58</v>
      </c>
      <c r="I169" s="258">
        <f>I84+I9</f>
        <v>153862733</v>
      </c>
      <c r="J169" s="258">
        <f>J84+J9</f>
        <v>190055600</v>
      </c>
      <c r="K169" s="258">
        <f>K84+K9</f>
        <v>213797800</v>
      </c>
      <c r="L169" s="254" t="s">
        <v>142</v>
      </c>
      <c r="M169" s="365"/>
    </row>
    <row r="170" spans="1:13" x14ac:dyDescent="0.3">
      <c r="A170" s="275"/>
      <c r="M170" s="365"/>
    </row>
    <row r="171" spans="1:13" x14ac:dyDescent="0.3">
      <c r="A171" s="275"/>
      <c r="M171" s="365"/>
    </row>
    <row r="172" spans="1:13" x14ac:dyDescent="0.3">
      <c r="M172" s="365"/>
    </row>
    <row r="173" spans="1:13" x14ac:dyDescent="0.3">
      <c r="M173" s="365"/>
    </row>
    <row r="174" spans="1:13" x14ac:dyDescent="0.3">
      <c r="M174" s="365"/>
    </row>
    <row r="175" spans="1:13" x14ac:dyDescent="0.3">
      <c r="M175" s="365"/>
    </row>
    <row r="176" spans="1:13" x14ac:dyDescent="0.3">
      <c r="M176" s="365"/>
    </row>
    <row r="177" spans="13:13" x14ac:dyDescent="0.3">
      <c r="M177" s="365"/>
    </row>
    <row r="178" spans="13:13" x14ac:dyDescent="0.3">
      <c r="M178" s="365"/>
    </row>
    <row r="179" spans="13:13" x14ac:dyDescent="0.3">
      <c r="M179" s="365"/>
    </row>
    <row r="180" spans="13:13" x14ac:dyDescent="0.3">
      <c r="M180" s="365"/>
    </row>
    <row r="181" spans="13:13" x14ac:dyDescent="0.3">
      <c r="M181" s="365"/>
    </row>
    <row r="182" spans="13:13" x14ac:dyDescent="0.3">
      <c r="M182" s="365"/>
    </row>
    <row r="183" spans="13:13" x14ac:dyDescent="0.3">
      <c r="M183" s="365"/>
    </row>
    <row r="184" spans="13:13" x14ac:dyDescent="0.3">
      <c r="M184" s="365"/>
    </row>
    <row r="185" spans="13:13" x14ac:dyDescent="0.3">
      <c r="M185" s="365"/>
    </row>
    <row r="186" spans="13:13" x14ac:dyDescent="0.3">
      <c r="M186" s="365"/>
    </row>
    <row r="187" spans="13:13" x14ac:dyDescent="0.3">
      <c r="M187" s="365"/>
    </row>
  </sheetData>
  <mergeCells count="16">
    <mergeCell ref="I1:L1"/>
    <mergeCell ref="I2:L2"/>
    <mergeCell ref="A4:L4"/>
    <mergeCell ref="A5:L5"/>
    <mergeCell ref="A6:L6"/>
    <mergeCell ref="M158:M187"/>
    <mergeCell ref="M1:M21"/>
    <mergeCell ref="M22:M33"/>
    <mergeCell ref="M34:M45"/>
    <mergeCell ref="M46:M60"/>
    <mergeCell ref="M61:M77"/>
    <mergeCell ref="M78:M90"/>
    <mergeCell ref="M91:M106"/>
    <mergeCell ref="M107:M123"/>
    <mergeCell ref="M124:M140"/>
    <mergeCell ref="M141:M157"/>
  </mergeCells>
  <printOptions horizontalCentered="1"/>
  <pageMargins left="0.11811023622047245" right="0.11811023622047245" top="0.84" bottom="0.39370078740157483" header="0.31496062992125984" footer="0.31496062992125984"/>
  <pageSetup paperSize="9" scale="47" fitToHeight="20" orientation="landscape" verticalDpi="0" r:id="rId1"/>
  <rowBreaks count="5" manualBreakCount="5">
    <brk id="21" max="12" man="1"/>
    <brk id="33" max="12" man="1"/>
    <brk id="106" max="12" man="1"/>
    <brk id="123" max="12" man="1"/>
    <brk id="157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showZeros="0" view="pageBreakPreview" topLeftCell="A19" zoomScale="25" zoomScaleNormal="100" zoomScaleSheetLayoutView="25" zoomScalePageLayoutView="73" workbookViewId="0">
      <selection activeCell="A9" sqref="A9:I9"/>
    </sheetView>
  </sheetViews>
  <sheetFormatPr defaultColWidth="10.6640625" defaultRowHeight="34.5" x14ac:dyDescent="0.5"/>
  <cols>
    <col min="1" max="1" width="126" style="247" customWidth="1"/>
    <col min="2" max="2" width="129" style="248" customWidth="1"/>
    <col min="3" max="3" width="236.5" style="249" customWidth="1"/>
    <col min="4" max="4" width="137.83203125" style="249" customWidth="1"/>
    <col min="5" max="5" width="88.5" style="249" customWidth="1"/>
    <col min="6" max="6" width="85.83203125" style="249" customWidth="1"/>
    <col min="7" max="7" width="68.5" style="249" customWidth="1"/>
    <col min="8" max="8" width="73.33203125" style="213" customWidth="1"/>
    <col min="9" max="9" width="74" style="213" customWidth="1"/>
    <col min="10" max="10" width="41.33203125" style="293" customWidth="1"/>
    <col min="11" max="16384" width="10.6640625" style="213"/>
  </cols>
  <sheetData>
    <row r="1" spans="1:10" s="211" customFormat="1" ht="93.75" customHeight="1" x14ac:dyDescent="1.05">
      <c r="A1" s="210"/>
      <c r="B1" s="210"/>
      <c r="C1" s="210"/>
      <c r="D1" s="210"/>
      <c r="E1" s="210"/>
      <c r="F1" s="377" t="s">
        <v>540</v>
      </c>
      <c r="G1" s="377"/>
      <c r="H1" s="377"/>
      <c r="I1" s="377"/>
      <c r="J1" s="373">
        <v>83</v>
      </c>
    </row>
    <row r="2" spans="1:10" s="211" customFormat="1" ht="73.5" customHeight="1" x14ac:dyDescent="1.1000000000000001">
      <c r="A2" s="210"/>
      <c r="B2" s="210"/>
      <c r="C2" s="210" t="s">
        <v>358</v>
      </c>
      <c r="D2" s="210"/>
      <c r="E2" s="210"/>
      <c r="F2" s="315" t="s">
        <v>538</v>
      </c>
      <c r="G2" s="316"/>
      <c r="H2" s="315"/>
      <c r="I2" s="315"/>
      <c r="J2" s="373"/>
    </row>
    <row r="3" spans="1:10" s="211" customFormat="1" ht="69" customHeight="1" x14ac:dyDescent="1.1000000000000001">
      <c r="A3" s="210"/>
      <c r="B3" s="210"/>
      <c r="C3" s="210" t="s">
        <v>357</v>
      </c>
      <c r="D3" s="210"/>
      <c r="E3" s="210"/>
      <c r="F3" s="315" t="s">
        <v>539</v>
      </c>
      <c r="G3" s="316"/>
      <c r="H3" s="315"/>
      <c r="I3" s="315"/>
      <c r="J3" s="373"/>
    </row>
    <row r="4" spans="1:10" s="211" customFormat="1" ht="57.75" customHeight="1" x14ac:dyDescent="0.8">
      <c r="A4" s="210"/>
      <c r="B4" s="210"/>
      <c r="C4" s="210"/>
      <c r="D4" s="210"/>
      <c r="E4" s="210"/>
      <c r="F4" s="210"/>
      <c r="G4" s="378"/>
      <c r="H4" s="378"/>
      <c r="I4" s="378"/>
      <c r="J4" s="373"/>
    </row>
    <row r="5" spans="1:10" s="211" customFormat="1" ht="46.5" customHeight="1" x14ac:dyDescent="0.8">
      <c r="A5" s="210"/>
      <c r="B5" s="210"/>
      <c r="C5" s="210"/>
      <c r="D5" s="210"/>
      <c r="E5" s="210"/>
      <c r="F5" s="210"/>
      <c r="G5" s="378"/>
      <c r="H5" s="378"/>
      <c r="I5" s="378"/>
      <c r="J5" s="373"/>
    </row>
    <row r="6" spans="1:10" s="211" customFormat="1" ht="52.5" customHeight="1" x14ac:dyDescent="0.3">
      <c r="A6" s="210"/>
      <c r="B6" s="210"/>
      <c r="C6" s="210" t="s">
        <v>357</v>
      </c>
      <c r="D6" s="210"/>
      <c r="E6" s="210"/>
      <c r="F6" s="210"/>
      <c r="G6" s="210"/>
      <c r="H6" s="210"/>
      <c r="I6" s="210"/>
      <c r="J6" s="373"/>
    </row>
    <row r="7" spans="1:10" s="210" customFormat="1" ht="49.5" customHeight="1" x14ac:dyDescent="0.3">
      <c r="A7" s="212"/>
      <c r="B7" s="212"/>
      <c r="J7" s="373"/>
    </row>
    <row r="8" spans="1:10" ht="111.75" customHeight="1" x14ac:dyDescent="0.2">
      <c r="A8" s="379" t="s">
        <v>454</v>
      </c>
      <c r="B8" s="379"/>
      <c r="C8" s="379"/>
      <c r="D8" s="379"/>
      <c r="E8" s="379"/>
      <c r="F8" s="379"/>
      <c r="G8" s="379"/>
      <c r="H8" s="379"/>
      <c r="I8" s="379"/>
      <c r="J8" s="373"/>
    </row>
    <row r="9" spans="1:10" ht="81.75" customHeight="1" x14ac:dyDescent="0.2">
      <c r="A9" s="380">
        <v>18531000000</v>
      </c>
      <c r="B9" s="380"/>
      <c r="C9" s="380"/>
      <c r="D9" s="380"/>
      <c r="E9" s="380"/>
      <c r="F9" s="380"/>
      <c r="G9" s="380"/>
      <c r="H9" s="380"/>
      <c r="I9" s="380"/>
      <c r="J9" s="373"/>
    </row>
    <row r="10" spans="1:10" ht="81.75" customHeight="1" x14ac:dyDescent="0.2">
      <c r="A10" s="381" t="s">
        <v>134</v>
      </c>
      <c r="B10" s="381"/>
      <c r="C10" s="381"/>
      <c r="D10" s="381"/>
      <c r="E10" s="381"/>
      <c r="F10" s="381"/>
      <c r="G10" s="381"/>
      <c r="H10" s="381"/>
      <c r="I10" s="381"/>
      <c r="J10" s="373"/>
    </row>
    <row r="11" spans="1:10" ht="60.75" customHeight="1" x14ac:dyDescent="0.8">
      <c r="A11" s="214"/>
      <c r="B11" s="215"/>
      <c r="C11" s="216"/>
      <c r="D11" s="216"/>
      <c r="E11" s="216"/>
      <c r="F11" s="217"/>
      <c r="G11" s="218"/>
      <c r="I11" s="219" t="s">
        <v>22</v>
      </c>
      <c r="J11" s="373"/>
    </row>
    <row r="12" spans="1:10" s="223" customFormat="1" ht="231" x14ac:dyDescent="0.2">
      <c r="A12" s="220" t="s">
        <v>455</v>
      </c>
      <c r="B12" s="382" t="s">
        <v>456</v>
      </c>
      <c r="C12" s="382"/>
      <c r="D12" s="382"/>
      <c r="E12" s="221" t="s">
        <v>457</v>
      </c>
      <c r="F12" s="222" t="s">
        <v>458</v>
      </c>
      <c r="G12" s="222" t="s">
        <v>459</v>
      </c>
      <c r="H12" s="222" t="s">
        <v>460</v>
      </c>
      <c r="I12" s="222" t="s">
        <v>461</v>
      </c>
      <c r="J12" s="373"/>
    </row>
    <row r="13" spans="1:10" s="227" customFormat="1" ht="57" x14ac:dyDescent="0.2">
      <c r="A13" s="224" t="s">
        <v>462</v>
      </c>
      <c r="B13" s="383">
        <v>2</v>
      </c>
      <c r="C13" s="384"/>
      <c r="D13" s="385"/>
      <c r="E13" s="225">
        <v>3</v>
      </c>
      <c r="F13" s="226">
        <v>4</v>
      </c>
      <c r="G13" s="226">
        <v>5</v>
      </c>
      <c r="H13" s="226">
        <v>6</v>
      </c>
      <c r="I13" s="226">
        <v>7</v>
      </c>
      <c r="J13" s="373"/>
    </row>
    <row r="14" spans="1:10" s="229" customFormat="1" ht="75.75" customHeight="1" x14ac:dyDescent="0.85">
      <c r="A14" s="386" t="s">
        <v>463</v>
      </c>
      <c r="B14" s="386"/>
      <c r="C14" s="386"/>
      <c r="D14" s="386"/>
      <c r="E14" s="386"/>
      <c r="F14" s="386"/>
      <c r="G14" s="225"/>
      <c r="H14" s="228"/>
      <c r="I14" s="228"/>
      <c r="J14" s="373"/>
    </row>
    <row r="15" spans="1:10" s="299" customFormat="1" ht="75.75" customHeight="1" x14ac:dyDescent="0.2">
      <c r="A15" s="297" t="s">
        <v>464</v>
      </c>
      <c r="B15" s="376" t="s">
        <v>465</v>
      </c>
      <c r="C15" s="376"/>
      <c r="D15" s="376"/>
      <c r="E15" s="298">
        <f>E16</f>
        <v>378399800</v>
      </c>
      <c r="F15" s="298">
        <f>F16</f>
        <v>482448000</v>
      </c>
      <c r="G15" s="298">
        <f t="shared" ref="G15:I15" si="0">G16</f>
        <v>526529200</v>
      </c>
      <c r="H15" s="298">
        <f t="shared" si="0"/>
        <v>576678300</v>
      </c>
      <c r="I15" s="298">
        <f t="shared" si="0"/>
        <v>616030500</v>
      </c>
      <c r="J15" s="373"/>
    </row>
    <row r="16" spans="1:10" ht="75.75" customHeight="1" x14ac:dyDescent="0.2">
      <c r="A16" s="231">
        <v>99000000000</v>
      </c>
      <c r="B16" s="387" t="s">
        <v>322</v>
      </c>
      <c r="C16" s="387"/>
      <c r="D16" s="387"/>
      <c r="E16" s="232">
        <v>378399800</v>
      </c>
      <c r="F16" s="232">
        <v>482448000</v>
      </c>
      <c r="G16" s="232">
        <v>526529200</v>
      </c>
      <c r="H16" s="232">
        <v>576678300</v>
      </c>
      <c r="I16" s="232">
        <v>616030500</v>
      </c>
      <c r="J16" s="373"/>
    </row>
    <row r="17" spans="1:10" s="299" customFormat="1" ht="75.75" customHeight="1" x14ac:dyDescent="0.2">
      <c r="A17" s="297" t="s">
        <v>466</v>
      </c>
      <c r="B17" s="376" t="s">
        <v>467</v>
      </c>
      <c r="C17" s="376"/>
      <c r="D17" s="376"/>
      <c r="E17" s="298">
        <f>E18</f>
        <v>52689699.969999999</v>
      </c>
      <c r="F17" s="298"/>
      <c r="G17" s="298"/>
      <c r="H17" s="300"/>
      <c r="I17" s="300"/>
      <c r="J17" s="373"/>
    </row>
    <row r="18" spans="1:10" ht="75.75" customHeight="1" x14ac:dyDescent="0.2">
      <c r="A18" s="231">
        <v>99000000000</v>
      </c>
      <c r="B18" s="387" t="s">
        <v>322</v>
      </c>
      <c r="C18" s="387"/>
      <c r="D18" s="387"/>
      <c r="E18" s="232">
        <v>52689699.969999999</v>
      </c>
      <c r="F18" s="232"/>
      <c r="G18" s="232"/>
      <c r="H18" s="233"/>
      <c r="I18" s="233"/>
      <c r="J18" s="373"/>
    </row>
    <row r="19" spans="1:10" s="302" customFormat="1" ht="121.5" customHeight="1" x14ac:dyDescent="0.2">
      <c r="A19" s="297" t="s">
        <v>468</v>
      </c>
      <c r="B19" s="376" t="s">
        <v>469</v>
      </c>
      <c r="C19" s="376"/>
      <c r="D19" s="376"/>
      <c r="E19" s="298">
        <f>E20</f>
        <v>11827621.939999999</v>
      </c>
      <c r="F19" s="298">
        <f>F20</f>
        <v>7785959</v>
      </c>
      <c r="G19" s="298"/>
      <c r="H19" s="301"/>
      <c r="I19" s="301"/>
      <c r="J19" s="373"/>
    </row>
    <row r="20" spans="1:10" s="235" customFormat="1" ht="75.75" customHeight="1" x14ac:dyDescent="0.2">
      <c r="A20" s="231">
        <v>99000000000</v>
      </c>
      <c r="B20" s="387" t="s">
        <v>322</v>
      </c>
      <c r="C20" s="387"/>
      <c r="D20" s="387"/>
      <c r="E20" s="232">
        <v>11827621.939999999</v>
      </c>
      <c r="F20" s="232">
        <v>7785959</v>
      </c>
      <c r="G20" s="232"/>
      <c r="H20" s="234"/>
      <c r="I20" s="234"/>
      <c r="J20" s="373"/>
    </row>
    <row r="21" spans="1:10" s="302" customFormat="1" ht="105" customHeight="1" x14ac:dyDescent="0.2">
      <c r="A21" s="297" t="s">
        <v>470</v>
      </c>
      <c r="B21" s="376" t="s">
        <v>471</v>
      </c>
      <c r="C21" s="376"/>
      <c r="D21" s="376"/>
      <c r="E21" s="298">
        <f>E22</f>
        <v>40000000</v>
      </c>
      <c r="F21" s="303"/>
      <c r="G21" s="303"/>
      <c r="H21" s="301"/>
      <c r="I21" s="301"/>
      <c r="J21" s="373"/>
    </row>
    <row r="22" spans="1:10" s="235" customFormat="1" ht="75.75" customHeight="1" x14ac:dyDescent="0.2">
      <c r="A22" s="231">
        <v>99000000000</v>
      </c>
      <c r="B22" s="391" t="s">
        <v>322</v>
      </c>
      <c r="C22" s="392"/>
      <c r="D22" s="393"/>
      <c r="E22" s="232">
        <v>40000000</v>
      </c>
      <c r="F22" s="232"/>
      <c r="G22" s="232"/>
      <c r="H22" s="234"/>
      <c r="I22" s="234"/>
      <c r="J22" s="373"/>
    </row>
    <row r="23" spans="1:10" s="302" customFormat="1" ht="129" customHeight="1" x14ac:dyDescent="0.2">
      <c r="A23" s="297" t="s">
        <v>472</v>
      </c>
      <c r="B23" s="376" t="s">
        <v>473</v>
      </c>
      <c r="C23" s="376"/>
      <c r="D23" s="376"/>
      <c r="E23" s="298">
        <f>E24</f>
        <v>2739700</v>
      </c>
      <c r="F23" s="303"/>
      <c r="G23" s="303"/>
      <c r="H23" s="301"/>
      <c r="I23" s="301"/>
      <c r="J23" s="373"/>
    </row>
    <row r="24" spans="1:10" s="235" customFormat="1" ht="75.75" customHeight="1" x14ac:dyDescent="0.2">
      <c r="A24" s="231">
        <v>18100000000</v>
      </c>
      <c r="B24" s="387" t="s">
        <v>330</v>
      </c>
      <c r="C24" s="387"/>
      <c r="D24" s="387"/>
      <c r="E24" s="232">
        <v>2739700</v>
      </c>
      <c r="F24" s="232"/>
      <c r="G24" s="232"/>
      <c r="H24" s="234"/>
      <c r="I24" s="234"/>
      <c r="J24" s="373"/>
    </row>
    <row r="25" spans="1:10" s="305" customFormat="1" ht="408.75" customHeight="1" x14ac:dyDescent="0.2">
      <c r="A25" s="297" t="s">
        <v>474</v>
      </c>
      <c r="B25" s="376" t="s">
        <v>475</v>
      </c>
      <c r="C25" s="376"/>
      <c r="D25" s="376"/>
      <c r="E25" s="298">
        <f>E26</f>
        <v>1151941.01</v>
      </c>
      <c r="F25" s="298"/>
      <c r="G25" s="298"/>
      <c r="H25" s="304"/>
      <c r="I25" s="304"/>
      <c r="J25" s="373"/>
    </row>
    <row r="26" spans="1:10" s="235" customFormat="1" ht="75.75" customHeight="1" x14ac:dyDescent="0.2">
      <c r="A26" s="231">
        <v>18100000000</v>
      </c>
      <c r="B26" s="387" t="s">
        <v>330</v>
      </c>
      <c r="C26" s="387"/>
      <c r="D26" s="387"/>
      <c r="E26" s="232">
        <v>1151941.01</v>
      </c>
      <c r="F26" s="232"/>
      <c r="G26" s="232"/>
      <c r="H26" s="234"/>
      <c r="I26" s="234"/>
      <c r="J26" s="373"/>
    </row>
    <row r="27" spans="1:10" s="305" customFormat="1" ht="384" customHeight="1" x14ac:dyDescent="0.2">
      <c r="A27" s="297" t="s">
        <v>476</v>
      </c>
      <c r="B27" s="388" t="s">
        <v>477</v>
      </c>
      <c r="C27" s="389"/>
      <c r="D27" s="390"/>
      <c r="E27" s="298">
        <f>E28</f>
        <v>2420845.02</v>
      </c>
      <c r="F27" s="298"/>
      <c r="G27" s="298"/>
      <c r="H27" s="304"/>
      <c r="I27" s="304"/>
      <c r="J27" s="373"/>
    </row>
    <row r="28" spans="1:10" s="235" customFormat="1" ht="75.75" customHeight="1" x14ac:dyDescent="0.2">
      <c r="A28" s="231">
        <v>18100000000</v>
      </c>
      <c r="B28" s="387" t="s">
        <v>330</v>
      </c>
      <c r="C28" s="387"/>
      <c r="D28" s="387"/>
      <c r="E28" s="232">
        <v>2420845.02</v>
      </c>
      <c r="F28" s="232"/>
      <c r="G28" s="232"/>
      <c r="H28" s="234"/>
      <c r="I28" s="234"/>
      <c r="J28" s="373"/>
    </row>
    <row r="29" spans="1:10" s="302" customFormat="1" ht="205.5" customHeight="1" x14ac:dyDescent="0.2">
      <c r="A29" s="297" t="s">
        <v>478</v>
      </c>
      <c r="B29" s="388" t="s">
        <v>479</v>
      </c>
      <c r="C29" s="389"/>
      <c r="D29" s="390"/>
      <c r="E29" s="298">
        <f>E30</f>
        <v>2652000</v>
      </c>
      <c r="F29" s="303"/>
      <c r="G29" s="303"/>
      <c r="H29" s="301"/>
      <c r="I29" s="301"/>
      <c r="J29" s="373"/>
    </row>
    <row r="30" spans="1:10" s="235" customFormat="1" ht="75.75" customHeight="1" x14ac:dyDescent="0.2">
      <c r="A30" s="231">
        <v>18100000000</v>
      </c>
      <c r="B30" s="387" t="s">
        <v>330</v>
      </c>
      <c r="C30" s="387"/>
      <c r="D30" s="387"/>
      <c r="E30" s="232">
        <v>2652000</v>
      </c>
      <c r="F30" s="232"/>
      <c r="G30" s="232"/>
      <c r="H30" s="234"/>
      <c r="I30" s="234"/>
      <c r="J30" s="373"/>
    </row>
    <row r="31" spans="1:10" s="306" customFormat="1" ht="96.75" customHeight="1" x14ac:dyDescent="0.2">
      <c r="A31" s="297">
        <v>41051000</v>
      </c>
      <c r="B31" s="376" t="s">
        <v>480</v>
      </c>
      <c r="C31" s="376"/>
      <c r="D31" s="376"/>
      <c r="E31" s="298">
        <f>E32</f>
        <v>2441029.31</v>
      </c>
      <c r="F31" s="298">
        <f>F32</f>
        <v>3578416</v>
      </c>
      <c r="G31" s="298">
        <f t="shared" ref="G31:I31" si="1">G32</f>
        <v>3904046</v>
      </c>
      <c r="H31" s="298">
        <f t="shared" si="1"/>
        <v>4274939</v>
      </c>
      <c r="I31" s="298">
        <f t="shared" si="1"/>
        <v>4565623</v>
      </c>
      <c r="J31" s="373"/>
    </row>
    <row r="32" spans="1:10" ht="75.75" customHeight="1" x14ac:dyDescent="0.2">
      <c r="A32" s="231">
        <v>18100000000</v>
      </c>
      <c r="B32" s="387" t="s">
        <v>330</v>
      </c>
      <c r="C32" s="387"/>
      <c r="D32" s="387"/>
      <c r="E32" s="232">
        <v>2441029.31</v>
      </c>
      <c r="F32" s="232">
        <v>3578416</v>
      </c>
      <c r="G32" s="232">
        <v>3904046</v>
      </c>
      <c r="H32" s="232">
        <v>4274939</v>
      </c>
      <c r="I32" s="232">
        <v>4565623</v>
      </c>
      <c r="J32" s="374">
        <v>84</v>
      </c>
    </row>
    <row r="33" spans="1:10" s="306" customFormat="1" ht="96.75" customHeight="1" x14ac:dyDescent="0.2">
      <c r="A33" s="297" t="s">
        <v>481</v>
      </c>
      <c r="B33" s="376" t="s">
        <v>338</v>
      </c>
      <c r="C33" s="376"/>
      <c r="D33" s="376"/>
      <c r="E33" s="307">
        <f>E34</f>
        <v>1135034.6000000001</v>
      </c>
      <c r="F33" s="298">
        <f>F34</f>
        <v>246000</v>
      </c>
      <c r="G33" s="298"/>
      <c r="H33" s="308"/>
      <c r="I33" s="308"/>
      <c r="J33" s="374"/>
    </row>
    <row r="34" spans="1:10" ht="75.75" customHeight="1" x14ac:dyDescent="0.2">
      <c r="A34" s="231">
        <v>18100000000</v>
      </c>
      <c r="B34" s="387" t="s">
        <v>330</v>
      </c>
      <c r="C34" s="387"/>
      <c r="D34" s="387"/>
      <c r="E34" s="232">
        <v>1135034.6000000001</v>
      </c>
      <c r="F34" s="232">
        <v>246000</v>
      </c>
      <c r="G34" s="232"/>
      <c r="H34" s="233"/>
      <c r="I34" s="233"/>
      <c r="J34" s="374"/>
    </row>
    <row r="35" spans="1:10" s="299" customFormat="1" ht="116.25" customHeight="1" x14ac:dyDescent="0.2">
      <c r="A35" s="297">
        <v>41051200</v>
      </c>
      <c r="B35" s="376" t="s">
        <v>482</v>
      </c>
      <c r="C35" s="376"/>
      <c r="D35" s="376"/>
      <c r="E35" s="307">
        <f>E36</f>
        <v>1659720.67</v>
      </c>
      <c r="F35" s="298">
        <f>F36</f>
        <v>2684700</v>
      </c>
      <c r="G35" s="298"/>
      <c r="H35" s="300"/>
      <c r="I35" s="300"/>
      <c r="J35" s="374"/>
    </row>
    <row r="36" spans="1:10" ht="75.75" customHeight="1" x14ac:dyDescent="0.2">
      <c r="A36" s="231">
        <v>18100000000</v>
      </c>
      <c r="B36" s="387" t="s">
        <v>330</v>
      </c>
      <c r="C36" s="387"/>
      <c r="D36" s="387"/>
      <c r="E36" s="232">
        <v>1659720.67</v>
      </c>
      <c r="F36" s="232">
        <v>2684700</v>
      </c>
      <c r="G36" s="232"/>
      <c r="H36" s="233"/>
      <c r="I36" s="233"/>
      <c r="J36" s="374"/>
    </row>
    <row r="37" spans="1:10" s="299" customFormat="1" ht="119.25" customHeight="1" x14ac:dyDescent="0.2">
      <c r="A37" s="297" t="s">
        <v>483</v>
      </c>
      <c r="B37" s="388" t="s">
        <v>484</v>
      </c>
      <c r="C37" s="389"/>
      <c r="D37" s="390"/>
      <c r="E37" s="307">
        <f>E38</f>
        <v>9330597.0099999998</v>
      </c>
      <c r="F37" s="298"/>
      <c r="G37" s="298"/>
      <c r="H37" s="300"/>
      <c r="I37" s="300"/>
      <c r="J37" s="374"/>
    </row>
    <row r="38" spans="1:10" ht="75.75" customHeight="1" x14ac:dyDescent="0.2">
      <c r="A38" s="231"/>
      <c r="B38" s="387" t="s">
        <v>330</v>
      </c>
      <c r="C38" s="387"/>
      <c r="D38" s="387"/>
      <c r="E38" s="232">
        <v>9330597.0099999998</v>
      </c>
      <c r="F38" s="232"/>
      <c r="G38" s="232"/>
      <c r="H38" s="233"/>
      <c r="I38" s="233"/>
      <c r="J38" s="374"/>
    </row>
    <row r="39" spans="1:10" s="299" customFormat="1" ht="115.5" customHeight="1" x14ac:dyDescent="0.2">
      <c r="A39" s="297" t="s">
        <v>485</v>
      </c>
      <c r="B39" s="388" t="s">
        <v>486</v>
      </c>
      <c r="C39" s="389"/>
      <c r="D39" s="390"/>
      <c r="E39" s="298">
        <f>E40+E41+E42</f>
        <v>4467978.6099999994</v>
      </c>
      <c r="F39" s="298"/>
      <c r="G39" s="298"/>
      <c r="H39" s="300"/>
      <c r="I39" s="300"/>
      <c r="J39" s="374"/>
    </row>
    <row r="40" spans="1:10" ht="75.75" customHeight="1" x14ac:dyDescent="0.2">
      <c r="A40" s="231">
        <v>18100000000</v>
      </c>
      <c r="B40" s="387" t="s">
        <v>330</v>
      </c>
      <c r="C40" s="387"/>
      <c r="D40" s="387"/>
      <c r="E40" s="232">
        <v>4170407.61</v>
      </c>
      <c r="F40" s="232"/>
      <c r="G40" s="232"/>
      <c r="H40" s="233"/>
      <c r="I40" s="233"/>
      <c r="J40" s="374"/>
    </row>
    <row r="41" spans="1:10" ht="75.75" customHeight="1" x14ac:dyDescent="0.2">
      <c r="A41" s="231" t="s">
        <v>487</v>
      </c>
      <c r="B41" s="387" t="s">
        <v>488</v>
      </c>
      <c r="C41" s="387"/>
      <c r="D41" s="387"/>
      <c r="E41" s="232">
        <v>149900</v>
      </c>
      <c r="F41" s="232"/>
      <c r="G41" s="232"/>
      <c r="H41" s="233"/>
      <c r="I41" s="233"/>
      <c r="J41" s="374"/>
    </row>
    <row r="42" spans="1:10" ht="75.75" customHeight="1" x14ac:dyDescent="0.2">
      <c r="A42" s="231" t="s">
        <v>489</v>
      </c>
      <c r="B42" s="387" t="s">
        <v>490</v>
      </c>
      <c r="C42" s="387"/>
      <c r="D42" s="387"/>
      <c r="E42" s="232">
        <v>147671</v>
      </c>
      <c r="F42" s="232"/>
      <c r="G42" s="232"/>
      <c r="H42" s="233"/>
      <c r="I42" s="233"/>
      <c r="J42" s="374"/>
    </row>
    <row r="43" spans="1:10" s="306" customFormat="1" ht="120.75" customHeight="1" x14ac:dyDescent="0.2">
      <c r="A43" s="297" t="s">
        <v>491</v>
      </c>
      <c r="B43" s="376" t="s">
        <v>492</v>
      </c>
      <c r="C43" s="376"/>
      <c r="D43" s="376"/>
      <c r="E43" s="309"/>
      <c r="F43" s="298">
        <f>F44</f>
        <v>1174231</v>
      </c>
      <c r="G43" s="298"/>
      <c r="H43" s="308"/>
      <c r="I43" s="308"/>
      <c r="J43" s="374"/>
    </row>
    <row r="44" spans="1:10" ht="75.75" customHeight="1" x14ac:dyDescent="0.2">
      <c r="A44" s="231">
        <v>18100000000</v>
      </c>
      <c r="B44" s="387" t="s">
        <v>330</v>
      </c>
      <c r="C44" s="387"/>
      <c r="D44" s="387"/>
      <c r="E44" s="237"/>
      <c r="F44" s="232">
        <v>1174231</v>
      </c>
      <c r="G44" s="232"/>
      <c r="H44" s="233"/>
      <c r="I44" s="233"/>
      <c r="J44" s="374"/>
    </row>
    <row r="45" spans="1:10" s="299" customFormat="1" ht="123" customHeight="1" x14ac:dyDescent="0.2">
      <c r="A45" s="297" t="s">
        <v>493</v>
      </c>
      <c r="B45" s="376" t="s">
        <v>494</v>
      </c>
      <c r="C45" s="376"/>
      <c r="D45" s="376"/>
      <c r="E45" s="298">
        <f>E46</f>
        <v>11758745.33</v>
      </c>
      <c r="F45" s="298"/>
      <c r="G45" s="298"/>
      <c r="H45" s="300"/>
      <c r="I45" s="300"/>
      <c r="J45" s="374"/>
    </row>
    <row r="46" spans="1:10" ht="75.75" customHeight="1" x14ac:dyDescent="0.2">
      <c r="A46" s="231">
        <v>18100000000</v>
      </c>
      <c r="B46" s="387" t="s">
        <v>330</v>
      </c>
      <c r="C46" s="387"/>
      <c r="D46" s="387"/>
      <c r="E46" s="232">
        <v>11758745.33</v>
      </c>
      <c r="F46" s="232"/>
      <c r="G46" s="232"/>
      <c r="H46" s="233"/>
      <c r="I46" s="233"/>
      <c r="J46" s="374"/>
    </row>
    <row r="47" spans="1:10" s="299" customFormat="1" ht="116.25" customHeight="1" x14ac:dyDescent="0.2">
      <c r="A47" s="310" t="s">
        <v>495</v>
      </c>
      <c r="B47" s="394" t="s">
        <v>496</v>
      </c>
      <c r="C47" s="394"/>
      <c r="D47" s="394"/>
      <c r="E47" s="311">
        <f>E48+E49+E50+E51+E52+E53+E54+E55+E56+E57+E58+E59+E60+E61</f>
        <v>443550</v>
      </c>
      <c r="F47" s="311">
        <f>F51+F52+F53+F55+F56+F57+F58+F61+F54+F59+F60+F50</f>
        <v>588815</v>
      </c>
      <c r="G47" s="311">
        <f>G51+G52+G53+G55+G56+G57+G58+G61+G54+G59+G60+G50</f>
        <v>475205</v>
      </c>
      <c r="H47" s="311">
        <f>H51+H52+H53+H55+H56+H57+H58+H61+H54+H59+H60+H50</f>
        <v>370349</v>
      </c>
      <c r="I47" s="311">
        <f>I51+I52+I53+I55+I56+I57+I58+I61+I54+I59+I60+I50</f>
        <v>391985</v>
      </c>
      <c r="J47" s="374"/>
    </row>
    <row r="48" spans="1:10" s="241" customFormat="1" ht="75" customHeight="1" x14ac:dyDescent="0.2">
      <c r="A48" s="239" t="s">
        <v>497</v>
      </c>
      <c r="B48" s="395" t="s">
        <v>498</v>
      </c>
      <c r="C48" s="395"/>
      <c r="D48" s="395"/>
      <c r="E48" s="240">
        <v>5000</v>
      </c>
      <c r="F48" s="238"/>
      <c r="G48" s="238"/>
      <c r="H48" s="236"/>
      <c r="I48" s="236"/>
      <c r="J48" s="374"/>
    </row>
    <row r="49" spans="1:10" s="241" customFormat="1" ht="71.25" customHeight="1" x14ac:dyDescent="0.2">
      <c r="A49" s="239" t="s">
        <v>329</v>
      </c>
      <c r="B49" s="395" t="s">
        <v>499</v>
      </c>
      <c r="C49" s="395"/>
      <c r="D49" s="395"/>
      <c r="E49" s="240">
        <f>78970+65000+27750</f>
        <v>171720</v>
      </c>
      <c r="F49" s="238"/>
      <c r="G49" s="238"/>
      <c r="H49" s="236"/>
      <c r="I49" s="236"/>
      <c r="J49" s="374"/>
    </row>
    <row r="50" spans="1:10" ht="75.75" customHeight="1" x14ac:dyDescent="0.2">
      <c r="A50" s="231" t="s">
        <v>487</v>
      </c>
      <c r="B50" s="387" t="s">
        <v>488</v>
      </c>
      <c r="C50" s="387"/>
      <c r="D50" s="387"/>
      <c r="E50" s="232"/>
      <c r="F50" s="232">
        <v>87260</v>
      </c>
      <c r="G50" s="232">
        <v>71580</v>
      </c>
      <c r="H50" s="232"/>
      <c r="I50" s="232"/>
      <c r="J50" s="374"/>
    </row>
    <row r="51" spans="1:10" ht="75.75" customHeight="1" x14ac:dyDescent="0.2">
      <c r="A51" s="231" t="s">
        <v>500</v>
      </c>
      <c r="B51" s="387" t="s">
        <v>501</v>
      </c>
      <c r="C51" s="387"/>
      <c r="D51" s="387"/>
      <c r="E51" s="232">
        <v>29350</v>
      </c>
      <c r="F51" s="232">
        <v>22165</v>
      </c>
      <c r="G51" s="232">
        <v>18335</v>
      </c>
      <c r="H51" s="232">
        <v>20169</v>
      </c>
      <c r="I51" s="232">
        <v>22185</v>
      </c>
      <c r="J51" s="374"/>
    </row>
    <row r="52" spans="1:10" ht="75.75" customHeight="1" x14ac:dyDescent="0.2">
      <c r="A52" s="231" t="s">
        <v>502</v>
      </c>
      <c r="B52" s="387" t="s">
        <v>503</v>
      </c>
      <c r="C52" s="387"/>
      <c r="D52" s="387"/>
      <c r="E52" s="232">
        <v>19210</v>
      </c>
      <c r="F52" s="232">
        <v>24630</v>
      </c>
      <c r="G52" s="232">
        <v>20610</v>
      </c>
      <c r="H52" s="232"/>
      <c r="I52" s="232"/>
      <c r="J52" s="374"/>
    </row>
    <row r="53" spans="1:10" ht="75.75" customHeight="1" x14ac:dyDescent="0.2">
      <c r="A53" s="231" t="s">
        <v>504</v>
      </c>
      <c r="B53" s="387" t="s">
        <v>505</v>
      </c>
      <c r="C53" s="387"/>
      <c r="D53" s="387"/>
      <c r="E53" s="232">
        <v>29000</v>
      </c>
      <c r="F53" s="232">
        <v>48560</v>
      </c>
      <c r="G53" s="232">
        <v>40220</v>
      </c>
      <c r="H53" s="232">
        <v>40220</v>
      </c>
      <c r="I53" s="232">
        <v>40220</v>
      </c>
      <c r="J53" s="374"/>
    </row>
    <row r="54" spans="1:10" ht="75.75" customHeight="1" x14ac:dyDescent="0.2">
      <c r="A54" s="231" t="s">
        <v>506</v>
      </c>
      <c r="B54" s="387" t="s">
        <v>507</v>
      </c>
      <c r="C54" s="387"/>
      <c r="D54" s="387"/>
      <c r="E54" s="232">
        <v>23480</v>
      </c>
      <c r="F54" s="232">
        <v>30260</v>
      </c>
      <c r="G54" s="232">
        <v>25100</v>
      </c>
      <c r="H54" s="232">
        <v>27310</v>
      </c>
      <c r="I54" s="232">
        <v>29130</v>
      </c>
      <c r="J54" s="374"/>
    </row>
    <row r="55" spans="1:10" ht="75.75" customHeight="1" x14ac:dyDescent="0.2">
      <c r="A55" s="231" t="s">
        <v>489</v>
      </c>
      <c r="B55" s="387" t="s">
        <v>490</v>
      </c>
      <c r="C55" s="387"/>
      <c r="D55" s="387"/>
      <c r="E55" s="232">
        <v>32020</v>
      </c>
      <c r="F55" s="232">
        <v>42220</v>
      </c>
      <c r="G55" s="232">
        <v>34780</v>
      </c>
      <c r="H55" s="232"/>
      <c r="I55" s="232"/>
      <c r="J55" s="374"/>
    </row>
    <row r="56" spans="1:10" ht="75.75" customHeight="1" x14ac:dyDescent="0.2">
      <c r="A56" s="231" t="s">
        <v>508</v>
      </c>
      <c r="B56" s="387" t="s">
        <v>509</v>
      </c>
      <c r="C56" s="387"/>
      <c r="D56" s="387"/>
      <c r="E56" s="232">
        <v>40000</v>
      </c>
      <c r="F56" s="232">
        <v>50000</v>
      </c>
      <c r="G56" s="232">
        <v>60000</v>
      </c>
      <c r="H56" s="232">
        <v>70000</v>
      </c>
      <c r="I56" s="232">
        <v>80000</v>
      </c>
      <c r="J56" s="374"/>
    </row>
    <row r="57" spans="1:10" ht="75.75" customHeight="1" x14ac:dyDescent="0.2">
      <c r="A57" s="231" t="s">
        <v>510</v>
      </c>
      <c r="B57" s="387" t="s">
        <v>511</v>
      </c>
      <c r="C57" s="387"/>
      <c r="D57" s="387"/>
      <c r="E57" s="232">
        <v>38950</v>
      </c>
      <c r="F57" s="232">
        <v>78110</v>
      </c>
      <c r="G57" s="232">
        <v>64540</v>
      </c>
      <c r="H57" s="232">
        <v>70210</v>
      </c>
      <c r="I57" s="232">
        <v>74910</v>
      </c>
      <c r="J57" s="374"/>
    </row>
    <row r="58" spans="1:10" ht="75.75" customHeight="1" x14ac:dyDescent="0.2">
      <c r="A58" s="231" t="s">
        <v>512</v>
      </c>
      <c r="B58" s="387" t="s">
        <v>326</v>
      </c>
      <c r="C58" s="387"/>
      <c r="D58" s="387"/>
      <c r="E58" s="232">
        <v>33620</v>
      </c>
      <c r="F58" s="232">
        <v>43630</v>
      </c>
      <c r="G58" s="232">
        <v>36200</v>
      </c>
      <c r="H58" s="232">
        <v>36200</v>
      </c>
      <c r="I58" s="232">
        <v>36200</v>
      </c>
      <c r="J58" s="374"/>
    </row>
    <row r="59" spans="1:10" ht="75.75" customHeight="1" x14ac:dyDescent="0.2">
      <c r="A59" s="231" t="s">
        <v>513</v>
      </c>
      <c r="B59" s="387" t="s">
        <v>514</v>
      </c>
      <c r="C59" s="387"/>
      <c r="D59" s="387"/>
      <c r="E59" s="232"/>
      <c r="F59" s="232">
        <v>81980</v>
      </c>
      <c r="G59" s="232"/>
      <c r="H59" s="232"/>
      <c r="I59" s="232"/>
      <c r="J59" s="374"/>
    </row>
    <row r="60" spans="1:10" ht="75.75" customHeight="1" x14ac:dyDescent="0.2">
      <c r="A60" s="231" t="s">
        <v>515</v>
      </c>
      <c r="B60" s="387" t="s">
        <v>516</v>
      </c>
      <c r="C60" s="387"/>
      <c r="D60" s="387"/>
      <c r="E60" s="232"/>
      <c r="F60" s="232">
        <v>30000</v>
      </c>
      <c r="G60" s="232">
        <v>48840</v>
      </c>
      <c r="H60" s="232">
        <v>48840</v>
      </c>
      <c r="I60" s="232">
        <v>48840</v>
      </c>
      <c r="J60" s="374"/>
    </row>
    <row r="61" spans="1:10" ht="75.75" customHeight="1" x14ac:dyDescent="0.2">
      <c r="A61" s="231" t="s">
        <v>517</v>
      </c>
      <c r="B61" s="387" t="s">
        <v>518</v>
      </c>
      <c r="C61" s="387"/>
      <c r="D61" s="387"/>
      <c r="E61" s="232">
        <v>21200</v>
      </c>
      <c r="F61" s="232">
        <v>50000</v>
      </c>
      <c r="G61" s="232">
        <v>55000</v>
      </c>
      <c r="H61" s="232">
        <v>57400</v>
      </c>
      <c r="I61" s="232">
        <v>60500</v>
      </c>
      <c r="J61" s="374"/>
    </row>
    <row r="62" spans="1:10" s="299" customFormat="1" ht="75.75" customHeight="1" x14ac:dyDescent="0.2">
      <c r="A62" s="297">
        <v>41053900</v>
      </c>
      <c r="B62" s="376" t="s">
        <v>332</v>
      </c>
      <c r="C62" s="376"/>
      <c r="D62" s="376"/>
      <c r="E62" s="298">
        <f>E63+E64</f>
        <v>3946800.1500000008</v>
      </c>
      <c r="F62" s="298">
        <f>F63</f>
        <v>4847050.24</v>
      </c>
      <c r="G62" s="298">
        <f t="shared" ref="G62:I62" si="2">G63</f>
        <v>1500797</v>
      </c>
      <c r="H62" s="298">
        <f t="shared" si="2"/>
        <v>1569439</v>
      </c>
      <c r="I62" s="298">
        <f t="shared" si="2"/>
        <v>1637174</v>
      </c>
      <c r="J62" s="374"/>
    </row>
    <row r="63" spans="1:10" ht="75.75" customHeight="1" x14ac:dyDescent="0.2">
      <c r="A63" s="231">
        <v>18100000000</v>
      </c>
      <c r="B63" s="387" t="s">
        <v>330</v>
      </c>
      <c r="C63" s="387"/>
      <c r="D63" s="387"/>
      <c r="E63" s="232">
        <v>3886800.1500000008</v>
      </c>
      <c r="F63" s="232">
        <v>4847050.24</v>
      </c>
      <c r="G63" s="232">
        <v>1500797</v>
      </c>
      <c r="H63" s="232">
        <v>1569439</v>
      </c>
      <c r="I63" s="232">
        <v>1637174</v>
      </c>
      <c r="J63" s="374"/>
    </row>
    <row r="64" spans="1:10" ht="75.75" customHeight="1" x14ac:dyDescent="0.2">
      <c r="A64" s="231" t="s">
        <v>489</v>
      </c>
      <c r="B64" s="387" t="s">
        <v>490</v>
      </c>
      <c r="C64" s="387"/>
      <c r="D64" s="387"/>
      <c r="E64" s="232">
        <v>60000</v>
      </c>
      <c r="F64" s="232"/>
      <c r="G64" s="232"/>
      <c r="H64" s="233"/>
      <c r="I64" s="233"/>
      <c r="J64" s="374"/>
    </row>
    <row r="65" spans="1:10" s="299" customFormat="1" ht="117.75" customHeight="1" x14ac:dyDescent="0.2">
      <c r="A65" s="297" t="s">
        <v>519</v>
      </c>
      <c r="B65" s="388" t="s">
        <v>520</v>
      </c>
      <c r="C65" s="389"/>
      <c r="D65" s="390"/>
      <c r="E65" s="298">
        <f>E66</f>
        <v>1180956</v>
      </c>
      <c r="F65" s="298"/>
      <c r="G65" s="298"/>
      <c r="H65" s="300"/>
      <c r="I65" s="300"/>
      <c r="J65" s="374"/>
    </row>
    <row r="66" spans="1:10" ht="75.75" customHeight="1" x14ac:dyDescent="0.2">
      <c r="A66" s="231">
        <v>18100000000</v>
      </c>
      <c r="B66" s="387" t="s">
        <v>330</v>
      </c>
      <c r="C66" s="387"/>
      <c r="D66" s="387"/>
      <c r="E66" s="232">
        <v>1180956</v>
      </c>
      <c r="F66" s="232"/>
      <c r="G66" s="232"/>
      <c r="H66" s="233"/>
      <c r="I66" s="233"/>
      <c r="J66" s="374"/>
    </row>
    <row r="67" spans="1:10" s="299" customFormat="1" ht="126.75" customHeight="1" x14ac:dyDescent="0.2">
      <c r="A67" s="297" t="s">
        <v>521</v>
      </c>
      <c r="B67" s="376" t="s">
        <v>522</v>
      </c>
      <c r="C67" s="376"/>
      <c r="D67" s="376"/>
      <c r="E67" s="307">
        <f>E68</f>
        <v>6612087</v>
      </c>
      <c r="F67" s="298">
        <f>F68</f>
        <v>7670800</v>
      </c>
      <c r="G67" s="298"/>
      <c r="H67" s="300"/>
      <c r="I67" s="300"/>
      <c r="J67" s="374"/>
    </row>
    <row r="68" spans="1:10" ht="75.75" customHeight="1" x14ac:dyDescent="0.2">
      <c r="A68" s="231">
        <v>18100000000</v>
      </c>
      <c r="B68" s="387" t="s">
        <v>330</v>
      </c>
      <c r="C68" s="387"/>
      <c r="D68" s="387"/>
      <c r="E68" s="232">
        <v>6612087</v>
      </c>
      <c r="F68" s="232">
        <v>7670800</v>
      </c>
      <c r="G68" s="232"/>
      <c r="H68" s="233"/>
      <c r="I68" s="233"/>
      <c r="J68" s="375">
        <v>85</v>
      </c>
    </row>
    <row r="69" spans="1:10" ht="75.75" customHeight="1" x14ac:dyDescent="0.2">
      <c r="A69" s="386" t="s">
        <v>523</v>
      </c>
      <c r="B69" s="386"/>
      <c r="C69" s="386"/>
      <c r="D69" s="386"/>
      <c r="E69" s="386"/>
      <c r="F69" s="386"/>
      <c r="G69" s="225"/>
      <c r="H69" s="233"/>
      <c r="I69" s="233"/>
      <c r="J69" s="375"/>
    </row>
    <row r="70" spans="1:10" s="313" customFormat="1" ht="91.5" customHeight="1" x14ac:dyDescent="0.2">
      <c r="A70" s="297" t="s">
        <v>481</v>
      </c>
      <c r="B70" s="376" t="s">
        <v>338</v>
      </c>
      <c r="C70" s="376"/>
      <c r="D70" s="376"/>
      <c r="E70" s="307">
        <f>E71</f>
        <v>304000</v>
      </c>
      <c r="F70" s="298">
        <f>F71</f>
        <v>1754000</v>
      </c>
      <c r="G70" s="298"/>
      <c r="H70" s="312"/>
      <c r="I70" s="312"/>
      <c r="J70" s="375"/>
    </row>
    <row r="71" spans="1:10" ht="75.75" customHeight="1" x14ac:dyDescent="0.2">
      <c r="A71" s="231">
        <v>18100000000</v>
      </c>
      <c r="B71" s="387" t="s">
        <v>330</v>
      </c>
      <c r="C71" s="387"/>
      <c r="D71" s="387"/>
      <c r="E71" s="232">
        <v>304000</v>
      </c>
      <c r="F71" s="232">
        <v>1754000</v>
      </c>
      <c r="G71" s="232"/>
      <c r="H71" s="233"/>
      <c r="I71" s="233"/>
      <c r="J71" s="375"/>
    </row>
    <row r="72" spans="1:10" s="299" customFormat="1" ht="162" customHeight="1" x14ac:dyDescent="0.2">
      <c r="A72" s="297" t="s">
        <v>524</v>
      </c>
      <c r="B72" s="388" t="s">
        <v>525</v>
      </c>
      <c r="C72" s="389"/>
      <c r="D72" s="390"/>
      <c r="E72" s="298">
        <f>E73</f>
        <v>80000000</v>
      </c>
      <c r="F72" s="298"/>
      <c r="G72" s="298"/>
      <c r="H72" s="300"/>
      <c r="I72" s="300"/>
      <c r="J72" s="375"/>
    </row>
    <row r="73" spans="1:10" ht="75.75" customHeight="1" x14ac:dyDescent="0.2">
      <c r="A73" s="231">
        <v>18100000000</v>
      </c>
      <c r="B73" s="387" t="s">
        <v>330</v>
      </c>
      <c r="C73" s="387"/>
      <c r="D73" s="387"/>
      <c r="E73" s="232">
        <v>80000000</v>
      </c>
      <c r="F73" s="232"/>
      <c r="G73" s="232"/>
      <c r="H73" s="233"/>
      <c r="I73" s="233"/>
      <c r="J73" s="375"/>
    </row>
    <row r="74" spans="1:10" s="314" customFormat="1" ht="75.75" customHeight="1" x14ac:dyDescent="0.2">
      <c r="A74" s="310" t="s">
        <v>453</v>
      </c>
      <c r="B74" s="397" t="s">
        <v>526</v>
      </c>
      <c r="C74" s="397"/>
      <c r="D74" s="397"/>
      <c r="E74" s="311">
        <v>504710.55</v>
      </c>
      <c r="F74" s="311">
        <v>630000</v>
      </c>
      <c r="G74" s="311"/>
      <c r="H74" s="304"/>
      <c r="I74" s="304"/>
      <c r="J74" s="375"/>
    </row>
    <row r="75" spans="1:10" s="229" customFormat="1" ht="75.75" customHeight="1" x14ac:dyDescent="0.85">
      <c r="A75" s="224" t="s">
        <v>142</v>
      </c>
      <c r="B75" s="396" t="s">
        <v>527</v>
      </c>
      <c r="C75" s="396"/>
      <c r="D75" s="396"/>
      <c r="E75" s="230">
        <f>E76+E77</f>
        <v>615666817.16999996</v>
      </c>
      <c r="F75" s="230">
        <f t="shared" ref="F75:I75" si="3">F76+F77</f>
        <v>513407971.24000001</v>
      </c>
      <c r="G75" s="230">
        <f t="shared" si="3"/>
        <v>532409248</v>
      </c>
      <c r="H75" s="230">
        <f t="shared" si="3"/>
        <v>582893027</v>
      </c>
      <c r="I75" s="230">
        <f t="shared" si="3"/>
        <v>622625282</v>
      </c>
      <c r="J75" s="375"/>
    </row>
    <row r="76" spans="1:10" s="229" customFormat="1" ht="75.75" customHeight="1" x14ac:dyDescent="0.85">
      <c r="A76" s="224" t="s">
        <v>142</v>
      </c>
      <c r="B76" s="396" t="s">
        <v>32</v>
      </c>
      <c r="C76" s="396"/>
      <c r="D76" s="396"/>
      <c r="E76" s="230">
        <f>E15+E17+E19+E21+E23+E25+E27+E29+E31+E33+E35+E37+E39+E43+E45+E47+E62+E67+E65</f>
        <v>534858106.62</v>
      </c>
      <c r="F76" s="230">
        <f t="shared" ref="F76:I76" si="4">F15+F17+F19+F21+F23+F25+F27+F29+F31+F33+F35+F37+F39+F43+F45+F47+F62+F67+F65</f>
        <v>511023971.24000001</v>
      </c>
      <c r="G76" s="230">
        <f t="shared" si="4"/>
        <v>532409248</v>
      </c>
      <c r="H76" s="230">
        <f t="shared" si="4"/>
        <v>582893027</v>
      </c>
      <c r="I76" s="230">
        <f t="shared" si="4"/>
        <v>622625282</v>
      </c>
      <c r="J76" s="375"/>
    </row>
    <row r="77" spans="1:10" s="229" customFormat="1" ht="75.75" customHeight="1" x14ac:dyDescent="0.85">
      <c r="A77" s="224" t="s">
        <v>142</v>
      </c>
      <c r="B77" s="396" t="s">
        <v>33</v>
      </c>
      <c r="C77" s="396"/>
      <c r="D77" s="396"/>
      <c r="E77" s="230">
        <f>E74+E72+E70</f>
        <v>80808710.549999997</v>
      </c>
      <c r="F77" s="230">
        <f t="shared" ref="F77:I77" si="5">F74+F72+F70</f>
        <v>2384000</v>
      </c>
      <c r="G77" s="230">
        <f t="shared" si="5"/>
        <v>0</v>
      </c>
      <c r="H77" s="230">
        <f t="shared" si="5"/>
        <v>0</v>
      </c>
      <c r="I77" s="230">
        <f t="shared" si="5"/>
        <v>0</v>
      </c>
      <c r="J77" s="375"/>
    </row>
    <row r="78" spans="1:10" s="229" customFormat="1" ht="75.75" customHeight="1" x14ac:dyDescent="0.85">
      <c r="A78" s="242"/>
      <c r="B78" s="243"/>
      <c r="C78" s="243"/>
      <c r="D78" s="243"/>
      <c r="E78" s="244"/>
      <c r="F78" s="244"/>
      <c r="G78" s="245"/>
      <c r="H78" s="246"/>
      <c r="I78" s="246"/>
      <c r="J78" s="375"/>
    </row>
    <row r="79" spans="1:10" x14ac:dyDescent="0.5">
      <c r="J79" s="375"/>
    </row>
    <row r="80" spans="1:10" x14ac:dyDescent="0.5">
      <c r="J80" s="375"/>
    </row>
    <row r="81" spans="10:10" x14ac:dyDescent="0.5">
      <c r="J81" s="375"/>
    </row>
    <row r="82" spans="10:10" x14ac:dyDescent="0.5">
      <c r="J82" s="375"/>
    </row>
    <row r="83" spans="10:10" x14ac:dyDescent="0.5">
      <c r="J83" s="375"/>
    </row>
    <row r="84" spans="10:10" x14ac:dyDescent="0.5">
      <c r="J84" s="375"/>
    </row>
    <row r="85" spans="10:10" x14ac:dyDescent="0.5">
      <c r="J85" s="375"/>
    </row>
    <row r="86" spans="10:10" x14ac:dyDescent="0.5">
      <c r="J86" s="375"/>
    </row>
    <row r="87" spans="10:10" x14ac:dyDescent="0.5">
      <c r="J87" s="375"/>
    </row>
    <row r="88" spans="10:10" x14ac:dyDescent="0.5">
      <c r="J88" s="375"/>
    </row>
    <row r="89" spans="10:10" x14ac:dyDescent="0.5">
      <c r="J89" s="375"/>
    </row>
    <row r="90" spans="10:10" x14ac:dyDescent="0.5">
      <c r="J90" s="375"/>
    </row>
    <row r="91" spans="10:10" x14ac:dyDescent="0.5">
      <c r="J91" s="375"/>
    </row>
    <row r="92" spans="10:10" x14ac:dyDescent="0.5">
      <c r="J92" s="375"/>
    </row>
    <row r="93" spans="10:10" x14ac:dyDescent="0.5">
      <c r="J93" s="375"/>
    </row>
    <row r="94" spans="10:10" x14ac:dyDescent="0.5">
      <c r="J94" s="375"/>
    </row>
    <row r="95" spans="10:10" x14ac:dyDescent="0.5">
      <c r="J95" s="375"/>
    </row>
    <row r="96" spans="10:10" x14ac:dyDescent="0.5">
      <c r="J96" s="375"/>
    </row>
    <row r="97" spans="10:10" x14ac:dyDescent="0.5">
      <c r="J97" s="375"/>
    </row>
    <row r="98" spans="10:10" x14ac:dyDescent="0.5">
      <c r="J98" s="375"/>
    </row>
    <row r="99" spans="10:10" x14ac:dyDescent="0.5">
      <c r="J99" s="375"/>
    </row>
    <row r="100" spans="10:10" x14ac:dyDescent="0.5">
      <c r="J100" s="375"/>
    </row>
    <row r="101" spans="10:10" x14ac:dyDescent="0.5">
      <c r="J101" s="375"/>
    </row>
    <row r="102" spans="10:10" x14ac:dyDescent="0.5">
      <c r="J102" s="375"/>
    </row>
    <row r="103" spans="10:10" x14ac:dyDescent="0.5">
      <c r="J103" s="375"/>
    </row>
    <row r="104" spans="10:10" x14ac:dyDescent="0.5">
      <c r="J104" s="375"/>
    </row>
    <row r="105" spans="10:10" x14ac:dyDescent="0.5">
      <c r="J105" s="375"/>
    </row>
    <row r="106" spans="10:10" x14ac:dyDescent="0.5">
      <c r="J106" s="375"/>
    </row>
    <row r="107" spans="10:10" x14ac:dyDescent="0.5">
      <c r="J107" s="375"/>
    </row>
    <row r="108" spans="10:10" x14ac:dyDescent="0.5">
      <c r="J108" s="375"/>
    </row>
    <row r="109" spans="10:10" x14ac:dyDescent="0.5">
      <c r="J109" s="375"/>
    </row>
    <row r="110" spans="10:10" x14ac:dyDescent="0.5">
      <c r="J110" s="375"/>
    </row>
    <row r="111" spans="10:10" x14ac:dyDescent="0.5">
      <c r="J111" s="375"/>
    </row>
    <row r="112" spans="10:10" x14ac:dyDescent="0.5">
      <c r="J112" s="375"/>
    </row>
    <row r="113" spans="10:10" x14ac:dyDescent="0.5">
      <c r="J113" s="375"/>
    </row>
    <row r="114" spans="10:10" x14ac:dyDescent="0.5">
      <c r="J114" s="375"/>
    </row>
    <row r="115" spans="10:10" x14ac:dyDescent="0.5">
      <c r="J115" s="375"/>
    </row>
  </sheetData>
  <mergeCells count="75">
    <mergeCell ref="B77:D77"/>
    <mergeCell ref="B66:D66"/>
    <mergeCell ref="B67:D67"/>
    <mergeCell ref="B68:D68"/>
    <mergeCell ref="A69:F69"/>
    <mergeCell ref="B70:D70"/>
    <mergeCell ref="B71:D71"/>
    <mergeCell ref="B72:D72"/>
    <mergeCell ref="B73:D73"/>
    <mergeCell ref="B74:D74"/>
    <mergeCell ref="B75:D75"/>
    <mergeCell ref="B76:D76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J1:J31"/>
    <mergeCell ref="J32:J67"/>
    <mergeCell ref="J68:J115"/>
    <mergeCell ref="B17:D17"/>
    <mergeCell ref="F1:I1"/>
    <mergeCell ref="G4:I4"/>
    <mergeCell ref="G5:I5"/>
    <mergeCell ref="A8:I8"/>
    <mergeCell ref="A9:I9"/>
    <mergeCell ref="A10:I10"/>
    <mergeCell ref="B12:D12"/>
    <mergeCell ref="B13:D13"/>
    <mergeCell ref="A14:F14"/>
    <mergeCell ref="B15:D15"/>
    <mergeCell ref="B16:D16"/>
    <mergeCell ref="B29:D29"/>
  </mergeCells>
  <pageMargins left="0.59055118110236227" right="0.39370078740157483" top="1.1811023622047245" bottom="0.59055118110236227" header="0" footer="0"/>
  <pageSetup paperSize="9" scale="14" fitToHeight="4" orientation="landscape" verticalDpi="300" r:id="rId1"/>
  <rowBreaks count="2" manualBreakCount="2">
    <brk id="46" max="9" man="1"/>
    <brk id="7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tabSelected="1" view="pageBreakPreview" topLeftCell="A41" zoomScale="25" zoomScaleNormal="100" zoomScaleSheetLayoutView="25" zoomScalePageLayoutView="73" workbookViewId="0">
      <selection activeCell="L31" sqref="L31"/>
    </sheetView>
  </sheetViews>
  <sheetFormatPr defaultRowHeight="34.5" x14ac:dyDescent="0.5"/>
  <cols>
    <col min="1" max="1" width="78.6640625" style="57" customWidth="1"/>
    <col min="2" max="2" width="74.33203125" style="56" customWidth="1"/>
    <col min="3" max="3" width="252.83203125" style="55" customWidth="1"/>
    <col min="4" max="4" width="38.5" style="55" customWidth="1"/>
    <col min="5" max="5" width="72.6640625" style="55" customWidth="1"/>
    <col min="6" max="6" width="75.83203125" style="55" customWidth="1"/>
    <col min="7" max="7" width="72.5" style="55" customWidth="1"/>
    <col min="8" max="8" width="76.5" style="55" customWidth="1"/>
    <col min="9" max="9" width="72.5" style="55" customWidth="1"/>
    <col min="10" max="10" width="14.6640625" style="290" customWidth="1"/>
    <col min="11" max="16384" width="9.33203125" style="54"/>
  </cols>
  <sheetData>
    <row r="1" spans="1:10" ht="76.5" customHeight="1" x14ac:dyDescent="0.9">
      <c r="C1" s="99"/>
      <c r="G1" s="405" t="s">
        <v>359</v>
      </c>
      <c r="H1" s="405"/>
      <c r="I1" s="405"/>
      <c r="J1" s="398">
        <v>86</v>
      </c>
    </row>
    <row r="2" spans="1:10" ht="79.5" customHeight="1" x14ac:dyDescent="0.9">
      <c r="C2" s="99" t="s">
        <v>358</v>
      </c>
      <c r="G2" s="405" t="s">
        <v>535</v>
      </c>
      <c r="H2" s="405"/>
      <c r="I2" s="405"/>
      <c r="J2" s="398"/>
    </row>
    <row r="3" spans="1:10" ht="58.5" customHeight="1" x14ac:dyDescent="0.9">
      <c r="C3" s="99" t="s">
        <v>357</v>
      </c>
      <c r="G3" s="405" t="s">
        <v>536</v>
      </c>
      <c r="H3" s="405"/>
      <c r="I3" s="405"/>
      <c r="J3" s="398"/>
    </row>
    <row r="4" spans="1:10" ht="46.5" customHeight="1" x14ac:dyDescent="0.8">
      <c r="C4" s="99"/>
      <c r="G4" s="406"/>
      <c r="H4" s="406"/>
      <c r="I4" s="406"/>
      <c r="J4" s="398"/>
    </row>
    <row r="5" spans="1:10" ht="112.5" customHeight="1" x14ac:dyDescent="0.8">
      <c r="C5" s="99"/>
      <c r="G5" s="404"/>
      <c r="H5" s="404"/>
      <c r="I5" s="404"/>
      <c r="J5" s="398"/>
    </row>
    <row r="6" spans="1:10" ht="52.5" hidden="1" customHeight="1" x14ac:dyDescent="0.8">
      <c r="C6" s="99" t="s">
        <v>357</v>
      </c>
      <c r="G6" s="404"/>
      <c r="H6" s="404"/>
      <c r="I6" s="404"/>
      <c r="J6" s="398"/>
    </row>
    <row r="7" spans="1:10" ht="52.5" hidden="1" customHeight="1" x14ac:dyDescent="0.8">
      <c r="C7" s="99"/>
      <c r="G7" s="98"/>
      <c r="H7" s="98"/>
      <c r="I7" s="98"/>
      <c r="J7" s="398"/>
    </row>
    <row r="8" spans="1:10" s="93" customFormat="1" ht="49.5" hidden="1" customHeight="1" x14ac:dyDescent="0.8">
      <c r="A8" s="97"/>
      <c r="B8" s="96"/>
      <c r="C8" s="95" t="s">
        <v>356</v>
      </c>
      <c r="D8" s="94"/>
      <c r="E8" s="94"/>
      <c r="F8" s="94"/>
      <c r="G8" s="404"/>
      <c r="H8" s="404"/>
      <c r="I8" s="404"/>
      <c r="J8" s="398"/>
    </row>
    <row r="9" spans="1:10" ht="34.5" hidden="1" customHeight="1" x14ac:dyDescent="0.5">
      <c r="F9" s="92"/>
      <c r="G9" s="92"/>
      <c r="H9" s="92"/>
      <c r="I9" s="92"/>
      <c r="J9" s="398"/>
    </row>
    <row r="10" spans="1:10" s="90" customFormat="1" ht="34.5" hidden="1" customHeight="1" x14ac:dyDescent="0.3">
      <c r="A10" s="91"/>
      <c r="B10" s="91"/>
      <c r="J10" s="398"/>
    </row>
    <row r="11" spans="1:10" s="90" customFormat="1" ht="49.5" customHeight="1" x14ac:dyDescent="0.3">
      <c r="A11" s="91"/>
      <c r="B11" s="91"/>
      <c r="J11" s="398"/>
    </row>
    <row r="12" spans="1:10" ht="59.25" customHeight="1" x14ac:dyDescent="0.95">
      <c r="A12" s="407" t="s">
        <v>355</v>
      </c>
      <c r="B12" s="407"/>
      <c r="C12" s="407"/>
      <c r="D12" s="407"/>
      <c r="E12" s="407"/>
      <c r="F12" s="407"/>
      <c r="G12" s="407"/>
      <c r="H12" s="407"/>
      <c r="I12" s="407"/>
      <c r="J12" s="398"/>
    </row>
    <row r="13" spans="1:10" ht="49.5" customHeight="1" x14ac:dyDescent="0.7">
      <c r="A13" s="89" t="s">
        <v>354</v>
      </c>
      <c r="C13" s="89"/>
      <c r="D13" s="88"/>
      <c r="E13" s="88"/>
      <c r="F13" s="87"/>
      <c r="G13" s="87"/>
      <c r="H13" s="87"/>
      <c r="I13" s="87"/>
      <c r="J13" s="398"/>
    </row>
    <row r="14" spans="1:10" ht="36.75" customHeight="1" x14ac:dyDescent="0.5">
      <c r="A14" s="86" t="s">
        <v>134</v>
      </c>
      <c r="C14" s="86"/>
      <c r="D14" s="85"/>
      <c r="E14" s="85"/>
      <c r="F14" s="84"/>
      <c r="G14" s="84"/>
      <c r="H14" s="84"/>
      <c r="I14" s="84"/>
      <c r="J14" s="398"/>
    </row>
    <row r="15" spans="1:10" s="64" customFormat="1" ht="60.75" customHeight="1" x14ac:dyDescent="0.8">
      <c r="A15" s="83"/>
      <c r="B15" s="83"/>
      <c r="C15" s="82"/>
      <c r="D15" s="82"/>
      <c r="E15" s="82"/>
      <c r="F15" s="81"/>
      <c r="G15" s="81"/>
      <c r="H15" s="81"/>
      <c r="I15" s="80" t="s">
        <v>22</v>
      </c>
      <c r="J15" s="398"/>
    </row>
    <row r="16" spans="1:10" s="77" customFormat="1" ht="363" customHeight="1" x14ac:dyDescent="0.75">
      <c r="A16" s="66" t="s">
        <v>345</v>
      </c>
      <c r="B16" s="66" t="s">
        <v>17</v>
      </c>
      <c r="C16" s="411" t="s">
        <v>344</v>
      </c>
      <c r="D16" s="411"/>
      <c r="E16" s="79" t="s">
        <v>343</v>
      </c>
      <c r="F16" s="78" t="s">
        <v>342</v>
      </c>
      <c r="G16" s="78" t="s">
        <v>312</v>
      </c>
      <c r="H16" s="78" t="s">
        <v>341</v>
      </c>
      <c r="I16" s="78" t="s">
        <v>340</v>
      </c>
      <c r="J16" s="398"/>
    </row>
    <row r="17" spans="1:10" s="61" customFormat="1" ht="99.75" customHeight="1" x14ac:dyDescent="0.85">
      <c r="A17" s="408" t="s">
        <v>353</v>
      </c>
      <c r="B17" s="409"/>
      <c r="C17" s="409"/>
      <c r="D17" s="409"/>
      <c r="E17" s="409"/>
      <c r="F17" s="409"/>
      <c r="G17" s="409"/>
      <c r="H17" s="409"/>
      <c r="I17" s="410"/>
      <c r="J17" s="398"/>
    </row>
    <row r="18" spans="1:10" s="67" customFormat="1" ht="93.75" customHeight="1" x14ac:dyDescent="0.65">
      <c r="A18" s="69">
        <v>3719110</v>
      </c>
      <c r="B18" s="69" t="s">
        <v>9</v>
      </c>
      <c r="C18" s="401" t="s">
        <v>352</v>
      </c>
      <c r="D18" s="401"/>
      <c r="E18" s="68">
        <v>108116600</v>
      </c>
      <c r="F18" s="68">
        <v>100870700</v>
      </c>
      <c r="G18" s="68">
        <v>133410800</v>
      </c>
      <c r="H18" s="68">
        <v>157417600</v>
      </c>
      <c r="I18" s="68">
        <v>185845200</v>
      </c>
      <c r="J18" s="398"/>
    </row>
    <row r="19" spans="1:10" s="64" customFormat="1" ht="75.75" customHeight="1" x14ac:dyDescent="0.7">
      <c r="A19" s="66">
        <v>99000000000</v>
      </c>
      <c r="B19" s="66" t="s">
        <v>351</v>
      </c>
      <c r="C19" s="400" t="s">
        <v>322</v>
      </c>
      <c r="D19" s="400"/>
      <c r="E19" s="72">
        <v>108116600</v>
      </c>
      <c r="F19" s="65">
        <v>100870700</v>
      </c>
      <c r="G19" s="65">
        <v>133410800</v>
      </c>
      <c r="H19" s="65">
        <v>157417600</v>
      </c>
      <c r="I19" s="65">
        <v>185845200</v>
      </c>
      <c r="J19" s="398"/>
    </row>
    <row r="20" spans="1:10" s="67" customFormat="1" ht="159.75" customHeight="1" x14ac:dyDescent="0.65">
      <c r="A20" s="69"/>
      <c r="B20" s="69" t="s">
        <v>350</v>
      </c>
      <c r="C20" s="412" t="s">
        <v>349</v>
      </c>
      <c r="D20" s="413"/>
      <c r="E20" s="73">
        <v>5006894.1500000004</v>
      </c>
      <c r="F20" s="73">
        <v>0</v>
      </c>
      <c r="G20" s="73">
        <v>0</v>
      </c>
      <c r="H20" s="73">
        <v>0</v>
      </c>
      <c r="I20" s="73">
        <v>0</v>
      </c>
      <c r="J20" s="398"/>
    </row>
    <row r="21" spans="1:10" s="64" customFormat="1" ht="75.75" customHeight="1" x14ac:dyDescent="0.7">
      <c r="A21" s="66">
        <v>18100000000</v>
      </c>
      <c r="B21" s="66" t="s">
        <v>348</v>
      </c>
      <c r="C21" s="400" t="s">
        <v>330</v>
      </c>
      <c r="D21" s="400"/>
      <c r="E21" s="72">
        <v>5006894.1500000004</v>
      </c>
      <c r="F21" s="65">
        <v>0</v>
      </c>
      <c r="G21" s="65">
        <v>0</v>
      </c>
      <c r="H21" s="65">
        <v>0</v>
      </c>
      <c r="I21" s="65">
        <v>0</v>
      </c>
      <c r="J21" s="398"/>
    </row>
    <row r="22" spans="1:10" s="67" customFormat="1" ht="162.75" customHeight="1" x14ac:dyDescent="0.65">
      <c r="A22" s="69"/>
      <c r="B22" s="69" t="s">
        <v>339</v>
      </c>
      <c r="C22" s="401" t="s">
        <v>338</v>
      </c>
      <c r="D22" s="401"/>
      <c r="E22" s="73">
        <v>0</v>
      </c>
      <c r="F22" s="73">
        <v>693000</v>
      </c>
      <c r="G22" s="73">
        <v>0</v>
      </c>
      <c r="H22" s="73">
        <v>0</v>
      </c>
      <c r="I22" s="73">
        <v>0</v>
      </c>
      <c r="J22" s="398"/>
    </row>
    <row r="23" spans="1:10" s="64" customFormat="1" ht="75.75" customHeight="1" x14ac:dyDescent="0.7">
      <c r="A23" s="66">
        <v>18100000000</v>
      </c>
      <c r="B23" s="66" t="s">
        <v>337</v>
      </c>
      <c r="C23" s="400" t="s">
        <v>330</v>
      </c>
      <c r="D23" s="400"/>
      <c r="E23" s="72">
        <v>0</v>
      </c>
      <c r="F23" s="65">
        <v>693000</v>
      </c>
      <c r="G23" s="65">
        <v>0</v>
      </c>
      <c r="H23" s="65">
        <v>0</v>
      </c>
      <c r="I23" s="65">
        <v>0</v>
      </c>
      <c r="J23" s="398"/>
    </row>
    <row r="24" spans="1:10" s="67" customFormat="1" ht="103.5" customHeight="1" x14ac:dyDescent="0.65">
      <c r="A24" s="69"/>
      <c r="B24" s="69" t="s">
        <v>333</v>
      </c>
      <c r="C24" s="401" t="s">
        <v>332</v>
      </c>
      <c r="D24" s="401"/>
      <c r="E24" s="73">
        <v>17142561.390000001</v>
      </c>
      <c r="F24" s="73">
        <v>61810000</v>
      </c>
      <c r="G24" s="73">
        <v>69500000</v>
      </c>
      <c r="H24" s="73">
        <v>75100000</v>
      </c>
      <c r="I24" s="73">
        <v>79700000</v>
      </c>
      <c r="J24" s="398"/>
    </row>
    <row r="25" spans="1:10" s="64" customFormat="1" ht="75.75" customHeight="1" x14ac:dyDescent="0.7">
      <c r="A25" s="66">
        <v>18100000000</v>
      </c>
      <c r="B25" s="66" t="s">
        <v>328</v>
      </c>
      <c r="C25" s="400" t="s">
        <v>330</v>
      </c>
      <c r="D25" s="400"/>
      <c r="E25" s="72">
        <v>16072561.390000001</v>
      </c>
      <c r="F25" s="72">
        <v>59310000</v>
      </c>
      <c r="G25" s="72">
        <v>67000000</v>
      </c>
      <c r="H25" s="72">
        <v>72600000</v>
      </c>
      <c r="I25" s="72">
        <v>77200000</v>
      </c>
      <c r="J25" s="398"/>
    </row>
    <row r="26" spans="1:10" s="64" customFormat="1" ht="75.75" customHeight="1" x14ac:dyDescent="0.7">
      <c r="A26" s="66">
        <v>18100000000</v>
      </c>
      <c r="B26" s="66" t="s">
        <v>347</v>
      </c>
      <c r="C26" s="400" t="s">
        <v>330</v>
      </c>
      <c r="D26" s="400"/>
      <c r="E26" s="72">
        <v>1070000</v>
      </c>
      <c r="F26" s="72">
        <v>2500000</v>
      </c>
      <c r="G26" s="72">
        <v>2500000</v>
      </c>
      <c r="H26" s="72">
        <v>2500000</v>
      </c>
      <c r="I26" s="72">
        <v>2500000</v>
      </c>
      <c r="J26" s="398"/>
    </row>
    <row r="27" spans="1:10" s="67" customFormat="1" ht="165.75" customHeight="1" x14ac:dyDescent="0.65">
      <c r="A27" s="69"/>
      <c r="B27" s="69" t="s">
        <v>325</v>
      </c>
      <c r="C27" s="401" t="s">
        <v>324</v>
      </c>
      <c r="D27" s="401"/>
      <c r="E27" s="73">
        <v>1772380.19</v>
      </c>
      <c r="F27" s="73">
        <v>457399</v>
      </c>
      <c r="G27" s="73">
        <v>0</v>
      </c>
      <c r="H27" s="73">
        <v>0</v>
      </c>
      <c r="I27" s="73">
        <v>0</v>
      </c>
      <c r="J27" s="398"/>
    </row>
    <row r="28" spans="1:10" s="64" customFormat="1" ht="75.75" customHeight="1" x14ac:dyDescent="0.7">
      <c r="A28" s="66">
        <v>99000000000</v>
      </c>
      <c r="B28" s="66" t="s">
        <v>323</v>
      </c>
      <c r="C28" s="400" t="s">
        <v>322</v>
      </c>
      <c r="D28" s="400"/>
      <c r="E28" s="72">
        <v>1738247.14</v>
      </c>
      <c r="F28" s="72">
        <v>407799</v>
      </c>
      <c r="G28" s="72">
        <v>0</v>
      </c>
      <c r="H28" s="72">
        <v>0</v>
      </c>
      <c r="I28" s="72">
        <v>0</v>
      </c>
      <c r="J28" s="398"/>
    </row>
    <row r="29" spans="1:10" s="64" customFormat="1" ht="75.75" customHeight="1" x14ac:dyDescent="0.7">
      <c r="A29" s="66">
        <v>99000000000</v>
      </c>
      <c r="B29" s="66" t="s">
        <v>346</v>
      </c>
      <c r="C29" s="400" t="s">
        <v>322</v>
      </c>
      <c r="D29" s="400"/>
      <c r="E29" s="72">
        <v>34133.050000000003</v>
      </c>
      <c r="F29" s="72">
        <v>49600</v>
      </c>
      <c r="G29" s="72"/>
      <c r="H29" s="72"/>
      <c r="I29" s="72"/>
      <c r="J29" s="398"/>
    </row>
    <row r="30" spans="1:10" s="61" customFormat="1" ht="90.75" customHeight="1" x14ac:dyDescent="0.85">
      <c r="A30" s="408" t="s">
        <v>537</v>
      </c>
      <c r="B30" s="409"/>
      <c r="C30" s="409"/>
      <c r="D30" s="409"/>
      <c r="E30" s="409"/>
      <c r="F30" s="409"/>
      <c r="G30" s="409"/>
      <c r="H30" s="409"/>
      <c r="I30" s="410"/>
      <c r="J30" s="399">
        <v>87</v>
      </c>
    </row>
    <row r="31" spans="1:10" s="61" customFormat="1" ht="405.75" customHeight="1" x14ac:dyDescent="0.85">
      <c r="A31" s="69" t="s">
        <v>345</v>
      </c>
      <c r="B31" s="69" t="s">
        <v>17</v>
      </c>
      <c r="C31" s="401" t="s">
        <v>344</v>
      </c>
      <c r="D31" s="401"/>
      <c r="E31" s="76" t="s">
        <v>343</v>
      </c>
      <c r="F31" s="75" t="s">
        <v>342</v>
      </c>
      <c r="G31" s="75" t="s">
        <v>312</v>
      </c>
      <c r="H31" s="75" t="s">
        <v>341</v>
      </c>
      <c r="I31" s="75" t="s">
        <v>340</v>
      </c>
      <c r="J31" s="399"/>
    </row>
    <row r="32" spans="1:10" s="61" customFormat="1" ht="129.75" customHeight="1" x14ac:dyDescent="0.85">
      <c r="A32" s="69"/>
      <c r="B32" s="69" t="s">
        <v>339</v>
      </c>
      <c r="C32" s="401" t="s">
        <v>338</v>
      </c>
      <c r="D32" s="401"/>
      <c r="E32" s="73">
        <v>0</v>
      </c>
      <c r="F32" s="73">
        <v>3307000</v>
      </c>
      <c r="G32" s="73">
        <v>0</v>
      </c>
      <c r="H32" s="73">
        <v>0</v>
      </c>
      <c r="I32" s="73">
        <v>0</v>
      </c>
      <c r="J32" s="399"/>
    </row>
    <row r="33" spans="1:10" s="74" customFormat="1" ht="81.75" customHeight="1" x14ac:dyDescent="0.85">
      <c r="A33" s="66">
        <v>18100000000</v>
      </c>
      <c r="B33" s="66" t="s">
        <v>337</v>
      </c>
      <c r="C33" s="400" t="s">
        <v>330</v>
      </c>
      <c r="D33" s="400"/>
      <c r="E33" s="72">
        <v>0</v>
      </c>
      <c r="F33" s="65">
        <v>3307000</v>
      </c>
      <c r="G33" s="65">
        <v>0</v>
      </c>
      <c r="H33" s="65">
        <v>0</v>
      </c>
      <c r="I33" s="65">
        <v>0</v>
      </c>
      <c r="J33" s="399"/>
    </row>
    <row r="34" spans="1:10" s="61" customFormat="1" ht="78.75" customHeight="1" x14ac:dyDescent="0.85">
      <c r="A34" s="69"/>
      <c r="B34" s="69" t="s">
        <v>336</v>
      </c>
      <c r="C34" s="401" t="s">
        <v>335</v>
      </c>
      <c r="D34" s="401"/>
      <c r="E34" s="73">
        <v>0</v>
      </c>
      <c r="F34" s="73">
        <v>86000</v>
      </c>
      <c r="G34" s="73">
        <v>0</v>
      </c>
      <c r="H34" s="73">
        <v>0</v>
      </c>
      <c r="I34" s="73">
        <v>0</v>
      </c>
      <c r="J34" s="399"/>
    </row>
    <row r="35" spans="1:10" s="74" customFormat="1" ht="78.75" customHeight="1" x14ac:dyDescent="0.85">
      <c r="A35" s="66">
        <v>18100000000</v>
      </c>
      <c r="B35" s="66" t="s">
        <v>334</v>
      </c>
      <c r="C35" s="400" t="s">
        <v>330</v>
      </c>
      <c r="D35" s="400"/>
      <c r="E35" s="72">
        <v>0</v>
      </c>
      <c r="F35" s="65">
        <v>86000</v>
      </c>
      <c r="G35" s="65">
        <v>0</v>
      </c>
      <c r="H35" s="65">
        <v>0</v>
      </c>
      <c r="I35" s="65">
        <v>0</v>
      </c>
      <c r="J35" s="399"/>
    </row>
    <row r="36" spans="1:10" s="67" customFormat="1" ht="75.75" customHeight="1" x14ac:dyDescent="0.65">
      <c r="A36" s="69"/>
      <c r="B36" s="69" t="s">
        <v>333</v>
      </c>
      <c r="C36" s="401" t="s">
        <v>332</v>
      </c>
      <c r="D36" s="401"/>
      <c r="E36" s="73">
        <v>250280.88</v>
      </c>
      <c r="F36" s="73">
        <v>10000111.6</v>
      </c>
      <c r="G36" s="73">
        <v>7000000</v>
      </c>
      <c r="H36" s="73">
        <v>7000000</v>
      </c>
      <c r="I36" s="73">
        <v>7000000</v>
      </c>
      <c r="J36" s="399"/>
    </row>
    <row r="37" spans="1:10" s="71" customFormat="1" ht="75.75" customHeight="1" x14ac:dyDescent="0.7">
      <c r="A37" s="66">
        <v>18100000000</v>
      </c>
      <c r="B37" s="66" t="s">
        <v>331</v>
      </c>
      <c r="C37" s="400" t="s">
        <v>330</v>
      </c>
      <c r="D37" s="400"/>
      <c r="E37" s="72">
        <v>0</v>
      </c>
      <c r="F37" s="72">
        <v>3000111.6</v>
      </c>
      <c r="G37" s="72">
        <v>0</v>
      </c>
      <c r="H37" s="72">
        <v>0</v>
      </c>
      <c r="I37" s="72">
        <v>0</v>
      </c>
      <c r="J37" s="399"/>
    </row>
    <row r="38" spans="1:10" s="71" customFormat="1" ht="75.75" customHeight="1" x14ac:dyDescent="0.7">
      <c r="A38" s="66" t="s">
        <v>329</v>
      </c>
      <c r="B38" s="66" t="s">
        <v>328</v>
      </c>
      <c r="C38" s="400" t="s">
        <v>327</v>
      </c>
      <c r="D38" s="400"/>
      <c r="E38" s="72">
        <v>250280.88</v>
      </c>
      <c r="F38" s="72">
        <v>0</v>
      </c>
      <c r="G38" s="72">
        <v>0</v>
      </c>
      <c r="H38" s="72">
        <v>0</v>
      </c>
      <c r="I38" s="72">
        <v>0</v>
      </c>
      <c r="J38" s="399"/>
    </row>
    <row r="39" spans="1:10" s="64" customFormat="1" ht="83.25" customHeight="1" x14ac:dyDescent="0.7">
      <c r="A39" s="66">
        <v>18527000000</v>
      </c>
      <c r="B39" s="70">
        <v>1219770</v>
      </c>
      <c r="C39" s="400" t="s">
        <v>326</v>
      </c>
      <c r="D39" s="400"/>
      <c r="E39" s="65">
        <v>0</v>
      </c>
      <c r="F39" s="65">
        <v>7000000</v>
      </c>
      <c r="G39" s="65">
        <v>7000000</v>
      </c>
      <c r="H39" s="65">
        <v>7000000</v>
      </c>
      <c r="I39" s="65">
        <v>7000000</v>
      </c>
      <c r="J39" s="399"/>
    </row>
    <row r="40" spans="1:10" s="67" customFormat="1" ht="107.25" customHeight="1" x14ac:dyDescent="0.65">
      <c r="A40" s="69"/>
      <c r="B40" s="69" t="s">
        <v>325</v>
      </c>
      <c r="C40" s="401" t="s">
        <v>324</v>
      </c>
      <c r="D40" s="401"/>
      <c r="E40" s="68">
        <v>298212</v>
      </c>
      <c r="F40" s="68">
        <v>0</v>
      </c>
      <c r="G40" s="68">
        <v>0</v>
      </c>
      <c r="H40" s="68">
        <v>0</v>
      </c>
      <c r="I40" s="68">
        <v>0</v>
      </c>
      <c r="J40" s="399"/>
    </row>
    <row r="41" spans="1:10" s="64" customFormat="1" ht="83.25" customHeight="1" x14ac:dyDescent="0.7">
      <c r="A41" s="66">
        <v>99000000000</v>
      </c>
      <c r="B41" s="66" t="s">
        <v>323</v>
      </c>
      <c r="C41" s="400" t="s">
        <v>322</v>
      </c>
      <c r="D41" s="400"/>
      <c r="E41" s="65">
        <v>298212</v>
      </c>
      <c r="F41" s="65">
        <v>0</v>
      </c>
      <c r="G41" s="65">
        <v>0</v>
      </c>
      <c r="H41" s="65">
        <v>0</v>
      </c>
      <c r="I41" s="65">
        <v>0</v>
      </c>
      <c r="J41" s="399"/>
    </row>
    <row r="42" spans="1:10" s="61" customFormat="1" ht="75.75" customHeight="1" x14ac:dyDescent="0.85">
      <c r="A42" s="63" t="s">
        <v>142</v>
      </c>
      <c r="B42" s="63" t="s">
        <v>142</v>
      </c>
      <c r="C42" s="402" t="s">
        <v>321</v>
      </c>
      <c r="D42" s="402"/>
      <c r="E42" s="62">
        <v>132586928.61</v>
      </c>
      <c r="F42" s="62">
        <v>177224210.59999999</v>
      </c>
      <c r="G42" s="62">
        <v>209910800</v>
      </c>
      <c r="H42" s="62">
        <v>239517600</v>
      </c>
      <c r="I42" s="62">
        <v>272545200</v>
      </c>
      <c r="J42" s="399"/>
    </row>
    <row r="43" spans="1:10" s="58" customFormat="1" ht="75.75" customHeight="1" x14ac:dyDescent="0.85">
      <c r="A43" s="60" t="s">
        <v>142</v>
      </c>
      <c r="B43" s="60" t="s">
        <v>142</v>
      </c>
      <c r="C43" s="403" t="s">
        <v>32</v>
      </c>
      <c r="D43" s="403"/>
      <c r="E43" s="59">
        <v>132038435.73</v>
      </c>
      <c r="F43" s="59">
        <v>163831099</v>
      </c>
      <c r="G43" s="59">
        <v>202910800</v>
      </c>
      <c r="H43" s="59">
        <v>232517600</v>
      </c>
      <c r="I43" s="59">
        <v>265545200</v>
      </c>
      <c r="J43" s="399"/>
    </row>
    <row r="44" spans="1:10" s="58" customFormat="1" ht="75.75" customHeight="1" x14ac:dyDescent="0.85">
      <c r="A44" s="60" t="s">
        <v>142</v>
      </c>
      <c r="B44" s="60" t="s">
        <v>142</v>
      </c>
      <c r="C44" s="403" t="s">
        <v>33</v>
      </c>
      <c r="D44" s="403"/>
      <c r="E44" s="59">
        <v>548492.88</v>
      </c>
      <c r="F44" s="59">
        <v>13393111.6</v>
      </c>
      <c r="G44" s="59">
        <v>7000000</v>
      </c>
      <c r="H44" s="59">
        <v>7000000</v>
      </c>
      <c r="I44" s="59">
        <v>7000000</v>
      </c>
      <c r="J44" s="399"/>
    </row>
  </sheetData>
  <mergeCells count="39">
    <mergeCell ref="A12:I12"/>
    <mergeCell ref="A30:I30"/>
    <mergeCell ref="A17:I17"/>
    <mergeCell ref="C31:D31"/>
    <mergeCell ref="C32:D32"/>
    <mergeCell ref="C16:D16"/>
    <mergeCell ref="C18:D18"/>
    <mergeCell ref="C19:D19"/>
    <mergeCell ref="C20:D20"/>
    <mergeCell ref="C21:D21"/>
    <mergeCell ref="G6:I6"/>
    <mergeCell ref="G8:I8"/>
    <mergeCell ref="G1:I1"/>
    <mergeCell ref="G2:I2"/>
    <mergeCell ref="G3:I3"/>
    <mergeCell ref="G4:I4"/>
    <mergeCell ref="G5:I5"/>
    <mergeCell ref="C44:D44"/>
    <mergeCell ref="C36:D36"/>
    <mergeCell ref="C39:D39"/>
    <mergeCell ref="C38:D38"/>
    <mergeCell ref="C40:D40"/>
    <mergeCell ref="C41:D41"/>
    <mergeCell ref="J1:J29"/>
    <mergeCell ref="J30:J44"/>
    <mergeCell ref="C35:D35"/>
    <mergeCell ref="C37:D37"/>
    <mergeCell ref="C22:D22"/>
    <mergeCell ref="C23:D23"/>
    <mergeCell ref="C27:D27"/>
    <mergeCell ref="C33:D33"/>
    <mergeCell ref="C34:D34"/>
    <mergeCell ref="C26:D26"/>
    <mergeCell ref="C29:D29"/>
    <mergeCell ref="C24:D24"/>
    <mergeCell ref="C25:D25"/>
    <mergeCell ref="C28:D28"/>
    <mergeCell ref="C42:D42"/>
    <mergeCell ref="C43:D43"/>
  </mergeCells>
  <pageMargins left="0.74803149606299213" right="0.39370078740157483" top="0.98425196850393704" bottom="0.59055118110236227" header="0" footer="0"/>
  <pageSetup paperSize="9" scale="18" fitToHeight="10" orientation="landscape" verticalDpi="300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BreakPreview" zoomScale="70" zoomScaleNormal="50" zoomScaleSheetLayoutView="70" workbookViewId="0">
      <selection activeCell="A13" sqref="A13:XFD13"/>
    </sheetView>
  </sheetViews>
  <sheetFormatPr defaultColWidth="10.1640625" defaultRowHeight="12.75" x14ac:dyDescent="0.2"/>
  <cols>
    <col min="1" max="1" width="19.6640625" style="209" customWidth="1"/>
    <col min="2" max="2" width="57.1640625" style="196" customWidth="1"/>
    <col min="3" max="3" width="29.6640625" style="196" customWidth="1"/>
    <col min="4" max="4" width="30.5" style="196" customWidth="1"/>
    <col min="5" max="5" width="30.1640625" style="196" customWidth="1"/>
    <col min="6" max="6" width="29.5" style="196" customWidth="1"/>
    <col min="7" max="7" width="32.6640625" style="196" customWidth="1"/>
    <col min="8" max="8" width="8.1640625" style="287" customWidth="1"/>
    <col min="9" max="256" width="10.1640625" style="196"/>
    <col min="257" max="257" width="19.6640625" style="196" customWidth="1"/>
    <col min="258" max="258" width="52" style="196" customWidth="1"/>
    <col min="259" max="259" width="29.6640625" style="196" customWidth="1"/>
    <col min="260" max="260" width="28.5" style="196" customWidth="1"/>
    <col min="261" max="261" width="30.1640625" style="196" customWidth="1"/>
    <col min="262" max="262" width="28.1640625" style="196" customWidth="1"/>
    <col min="263" max="263" width="28.6640625" style="196" customWidth="1"/>
    <col min="264" max="512" width="10.1640625" style="196"/>
    <col min="513" max="513" width="19.6640625" style="196" customWidth="1"/>
    <col min="514" max="514" width="52" style="196" customWidth="1"/>
    <col min="515" max="515" width="29.6640625" style="196" customWidth="1"/>
    <col min="516" max="516" width="28.5" style="196" customWidth="1"/>
    <col min="517" max="517" width="30.1640625" style="196" customWidth="1"/>
    <col min="518" max="518" width="28.1640625" style="196" customWidth="1"/>
    <col min="519" max="519" width="28.6640625" style="196" customWidth="1"/>
    <col min="520" max="768" width="10.1640625" style="196"/>
    <col min="769" max="769" width="19.6640625" style="196" customWidth="1"/>
    <col min="770" max="770" width="52" style="196" customWidth="1"/>
    <col min="771" max="771" width="29.6640625" style="196" customWidth="1"/>
    <col min="772" max="772" width="28.5" style="196" customWidth="1"/>
    <col min="773" max="773" width="30.1640625" style="196" customWidth="1"/>
    <col min="774" max="774" width="28.1640625" style="196" customWidth="1"/>
    <col min="775" max="775" width="28.6640625" style="196" customWidth="1"/>
    <col min="776" max="1024" width="10.1640625" style="196"/>
    <col min="1025" max="1025" width="19.6640625" style="196" customWidth="1"/>
    <col min="1026" max="1026" width="52" style="196" customWidth="1"/>
    <col min="1027" max="1027" width="29.6640625" style="196" customWidth="1"/>
    <col min="1028" max="1028" width="28.5" style="196" customWidth="1"/>
    <col min="1029" max="1029" width="30.1640625" style="196" customWidth="1"/>
    <col min="1030" max="1030" width="28.1640625" style="196" customWidth="1"/>
    <col min="1031" max="1031" width="28.6640625" style="196" customWidth="1"/>
    <col min="1032" max="1280" width="10.1640625" style="196"/>
    <col min="1281" max="1281" width="19.6640625" style="196" customWidth="1"/>
    <col min="1282" max="1282" width="52" style="196" customWidth="1"/>
    <col min="1283" max="1283" width="29.6640625" style="196" customWidth="1"/>
    <col min="1284" max="1284" width="28.5" style="196" customWidth="1"/>
    <col min="1285" max="1285" width="30.1640625" style="196" customWidth="1"/>
    <col min="1286" max="1286" width="28.1640625" style="196" customWidth="1"/>
    <col min="1287" max="1287" width="28.6640625" style="196" customWidth="1"/>
    <col min="1288" max="1536" width="10.1640625" style="196"/>
    <col min="1537" max="1537" width="19.6640625" style="196" customWidth="1"/>
    <col min="1538" max="1538" width="52" style="196" customWidth="1"/>
    <col min="1539" max="1539" width="29.6640625" style="196" customWidth="1"/>
    <col min="1540" max="1540" width="28.5" style="196" customWidth="1"/>
    <col min="1541" max="1541" width="30.1640625" style="196" customWidth="1"/>
    <col min="1542" max="1542" width="28.1640625" style="196" customWidth="1"/>
    <col min="1543" max="1543" width="28.6640625" style="196" customWidth="1"/>
    <col min="1544" max="1792" width="10.1640625" style="196"/>
    <col min="1793" max="1793" width="19.6640625" style="196" customWidth="1"/>
    <col min="1794" max="1794" width="52" style="196" customWidth="1"/>
    <col min="1795" max="1795" width="29.6640625" style="196" customWidth="1"/>
    <col min="1796" max="1796" width="28.5" style="196" customWidth="1"/>
    <col min="1797" max="1797" width="30.1640625" style="196" customWidth="1"/>
    <col min="1798" max="1798" width="28.1640625" style="196" customWidth="1"/>
    <col min="1799" max="1799" width="28.6640625" style="196" customWidth="1"/>
    <col min="1800" max="2048" width="10.1640625" style="196"/>
    <col min="2049" max="2049" width="19.6640625" style="196" customWidth="1"/>
    <col min="2050" max="2050" width="52" style="196" customWidth="1"/>
    <col min="2051" max="2051" width="29.6640625" style="196" customWidth="1"/>
    <col min="2052" max="2052" width="28.5" style="196" customWidth="1"/>
    <col min="2053" max="2053" width="30.1640625" style="196" customWidth="1"/>
    <col min="2054" max="2054" width="28.1640625" style="196" customWidth="1"/>
    <col min="2055" max="2055" width="28.6640625" style="196" customWidth="1"/>
    <col min="2056" max="2304" width="10.1640625" style="196"/>
    <col min="2305" max="2305" width="19.6640625" style="196" customWidth="1"/>
    <col min="2306" max="2306" width="52" style="196" customWidth="1"/>
    <col min="2307" max="2307" width="29.6640625" style="196" customWidth="1"/>
    <col min="2308" max="2308" width="28.5" style="196" customWidth="1"/>
    <col min="2309" max="2309" width="30.1640625" style="196" customWidth="1"/>
    <col min="2310" max="2310" width="28.1640625" style="196" customWidth="1"/>
    <col min="2311" max="2311" width="28.6640625" style="196" customWidth="1"/>
    <col min="2312" max="2560" width="10.1640625" style="196"/>
    <col min="2561" max="2561" width="19.6640625" style="196" customWidth="1"/>
    <col min="2562" max="2562" width="52" style="196" customWidth="1"/>
    <col min="2563" max="2563" width="29.6640625" style="196" customWidth="1"/>
    <col min="2564" max="2564" width="28.5" style="196" customWidth="1"/>
    <col min="2565" max="2565" width="30.1640625" style="196" customWidth="1"/>
    <col min="2566" max="2566" width="28.1640625" style="196" customWidth="1"/>
    <col min="2567" max="2567" width="28.6640625" style="196" customWidth="1"/>
    <col min="2568" max="2816" width="10.1640625" style="196"/>
    <col min="2817" max="2817" width="19.6640625" style="196" customWidth="1"/>
    <col min="2818" max="2818" width="52" style="196" customWidth="1"/>
    <col min="2819" max="2819" width="29.6640625" style="196" customWidth="1"/>
    <col min="2820" max="2820" width="28.5" style="196" customWidth="1"/>
    <col min="2821" max="2821" width="30.1640625" style="196" customWidth="1"/>
    <col min="2822" max="2822" width="28.1640625" style="196" customWidth="1"/>
    <col min="2823" max="2823" width="28.6640625" style="196" customWidth="1"/>
    <col min="2824" max="3072" width="10.1640625" style="196"/>
    <col min="3073" max="3073" width="19.6640625" style="196" customWidth="1"/>
    <col min="3074" max="3074" width="52" style="196" customWidth="1"/>
    <col min="3075" max="3075" width="29.6640625" style="196" customWidth="1"/>
    <col min="3076" max="3076" width="28.5" style="196" customWidth="1"/>
    <col min="3077" max="3077" width="30.1640625" style="196" customWidth="1"/>
    <col min="3078" max="3078" width="28.1640625" style="196" customWidth="1"/>
    <col min="3079" max="3079" width="28.6640625" style="196" customWidth="1"/>
    <col min="3080" max="3328" width="10.1640625" style="196"/>
    <col min="3329" max="3329" width="19.6640625" style="196" customWidth="1"/>
    <col min="3330" max="3330" width="52" style="196" customWidth="1"/>
    <col min="3331" max="3331" width="29.6640625" style="196" customWidth="1"/>
    <col min="3332" max="3332" width="28.5" style="196" customWidth="1"/>
    <col min="3333" max="3333" width="30.1640625" style="196" customWidth="1"/>
    <col min="3334" max="3334" width="28.1640625" style="196" customWidth="1"/>
    <col min="3335" max="3335" width="28.6640625" style="196" customWidth="1"/>
    <col min="3336" max="3584" width="10.1640625" style="196"/>
    <col min="3585" max="3585" width="19.6640625" style="196" customWidth="1"/>
    <col min="3586" max="3586" width="52" style="196" customWidth="1"/>
    <col min="3587" max="3587" width="29.6640625" style="196" customWidth="1"/>
    <col min="3588" max="3588" width="28.5" style="196" customWidth="1"/>
    <col min="3589" max="3589" width="30.1640625" style="196" customWidth="1"/>
    <col min="3590" max="3590" width="28.1640625" style="196" customWidth="1"/>
    <col min="3591" max="3591" width="28.6640625" style="196" customWidth="1"/>
    <col min="3592" max="3840" width="10.1640625" style="196"/>
    <col min="3841" max="3841" width="19.6640625" style="196" customWidth="1"/>
    <col min="3842" max="3842" width="52" style="196" customWidth="1"/>
    <col min="3843" max="3843" width="29.6640625" style="196" customWidth="1"/>
    <col min="3844" max="3844" width="28.5" style="196" customWidth="1"/>
    <col min="3845" max="3845" width="30.1640625" style="196" customWidth="1"/>
    <col min="3846" max="3846" width="28.1640625" style="196" customWidth="1"/>
    <col min="3847" max="3847" width="28.6640625" style="196" customWidth="1"/>
    <col min="3848" max="4096" width="10.1640625" style="196"/>
    <col min="4097" max="4097" width="19.6640625" style="196" customWidth="1"/>
    <col min="4098" max="4098" width="52" style="196" customWidth="1"/>
    <col min="4099" max="4099" width="29.6640625" style="196" customWidth="1"/>
    <col min="4100" max="4100" width="28.5" style="196" customWidth="1"/>
    <col min="4101" max="4101" width="30.1640625" style="196" customWidth="1"/>
    <col min="4102" max="4102" width="28.1640625" style="196" customWidth="1"/>
    <col min="4103" max="4103" width="28.6640625" style="196" customWidth="1"/>
    <col min="4104" max="4352" width="10.1640625" style="196"/>
    <col min="4353" max="4353" width="19.6640625" style="196" customWidth="1"/>
    <col min="4354" max="4354" width="52" style="196" customWidth="1"/>
    <col min="4355" max="4355" width="29.6640625" style="196" customWidth="1"/>
    <col min="4356" max="4356" width="28.5" style="196" customWidth="1"/>
    <col min="4357" max="4357" width="30.1640625" style="196" customWidth="1"/>
    <col min="4358" max="4358" width="28.1640625" style="196" customWidth="1"/>
    <col min="4359" max="4359" width="28.6640625" style="196" customWidth="1"/>
    <col min="4360" max="4608" width="10.1640625" style="196"/>
    <col min="4609" max="4609" width="19.6640625" style="196" customWidth="1"/>
    <col min="4610" max="4610" width="52" style="196" customWidth="1"/>
    <col min="4611" max="4611" width="29.6640625" style="196" customWidth="1"/>
    <col min="4612" max="4612" width="28.5" style="196" customWidth="1"/>
    <col min="4613" max="4613" width="30.1640625" style="196" customWidth="1"/>
    <col min="4614" max="4614" width="28.1640625" style="196" customWidth="1"/>
    <col min="4615" max="4615" width="28.6640625" style="196" customWidth="1"/>
    <col min="4616" max="4864" width="10.1640625" style="196"/>
    <col min="4865" max="4865" width="19.6640625" style="196" customWidth="1"/>
    <col min="4866" max="4866" width="52" style="196" customWidth="1"/>
    <col min="4867" max="4867" width="29.6640625" style="196" customWidth="1"/>
    <col min="4868" max="4868" width="28.5" style="196" customWidth="1"/>
    <col min="4869" max="4869" width="30.1640625" style="196" customWidth="1"/>
    <col min="4870" max="4870" width="28.1640625" style="196" customWidth="1"/>
    <col min="4871" max="4871" width="28.6640625" style="196" customWidth="1"/>
    <col min="4872" max="5120" width="10.1640625" style="196"/>
    <col min="5121" max="5121" width="19.6640625" style="196" customWidth="1"/>
    <col min="5122" max="5122" width="52" style="196" customWidth="1"/>
    <col min="5123" max="5123" width="29.6640625" style="196" customWidth="1"/>
    <col min="5124" max="5124" width="28.5" style="196" customWidth="1"/>
    <col min="5125" max="5125" width="30.1640625" style="196" customWidth="1"/>
    <col min="5126" max="5126" width="28.1640625" style="196" customWidth="1"/>
    <col min="5127" max="5127" width="28.6640625" style="196" customWidth="1"/>
    <col min="5128" max="5376" width="10.1640625" style="196"/>
    <col min="5377" max="5377" width="19.6640625" style="196" customWidth="1"/>
    <col min="5378" max="5378" width="52" style="196" customWidth="1"/>
    <col min="5379" max="5379" width="29.6640625" style="196" customWidth="1"/>
    <col min="5380" max="5380" width="28.5" style="196" customWidth="1"/>
    <col min="5381" max="5381" width="30.1640625" style="196" customWidth="1"/>
    <col min="5382" max="5382" width="28.1640625" style="196" customWidth="1"/>
    <col min="5383" max="5383" width="28.6640625" style="196" customWidth="1"/>
    <col min="5384" max="5632" width="10.1640625" style="196"/>
    <col min="5633" max="5633" width="19.6640625" style="196" customWidth="1"/>
    <col min="5634" max="5634" width="52" style="196" customWidth="1"/>
    <col min="5635" max="5635" width="29.6640625" style="196" customWidth="1"/>
    <col min="5636" max="5636" width="28.5" style="196" customWidth="1"/>
    <col min="5637" max="5637" width="30.1640625" style="196" customWidth="1"/>
    <col min="5638" max="5638" width="28.1640625" style="196" customWidth="1"/>
    <col min="5639" max="5639" width="28.6640625" style="196" customWidth="1"/>
    <col min="5640" max="5888" width="10.1640625" style="196"/>
    <col min="5889" max="5889" width="19.6640625" style="196" customWidth="1"/>
    <col min="5890" max="5890" width="52" style="196" customWidth="1"/>
    <col min="5891" max="5891" width="29.6640625" style="196" customWidth="1"/>
    <col min="5892" max="5892" width="28.5" style="196" customWidth="1"/>
    <col min="5893" max="5893" width="30.1640625" style="196" customWidth="1"/>
    <col min="5894" max="5894" width="28.1640625" style="196" customWidth="1"/>
    <col min="5895" max="5895" width="28.6640625" style="196" customWidth="1"/>
    <col min="5896" max="6144" width="10.1640625" style="196"/>
    <col min="6145" max="6145" width="19.6640625" style="196" customWidth="1"/>
    <col min="6146" max="6146" width="52" style="196" customWidth="1"/>
    <col min="6147" max="6147" width="29.6640625" style="196" customWidth="1"/>
    <col min="6148" max="6148" width="28.5" style="196" customWidth="1"/>
    <col min="6149" max="6149" width="30.1640625" style="196" customWidth="1"/>
    <col min="6150" max="6150" width="28.1640625" style="196" customWidth="1"/>
    <col min="6151" max="6151" width="28.6640625" style="196" customWidth="1"/>
    <col min="6152" max="6400" width="10.1640625" style="196"/>
    <col min="6401" max="6401" width="19.6640625" style="196" customWidth="1"/>
    <col min="6402" max="6402" width="52" style="196" customWidth="1"/>
    <col min="6403" max="6403" width="29.6640625" style="196" customWidth="1"/>
    <col min="6404" max="6404" width="28.5" style="196" customWidth="1"/>
    <col min="6405" max="6405" width="30.1640625" style="196" customWidth="1"/>
    <col min="6406" max="6406" width="28.1640625" style="196" customWidth="1"/>
    <col min="6407" max="6407" width="28.6640625" style="196" customWidth="1"/>
    <col min="6408" max="6656" width="10.1640625" style="196"/>
    <col min="6657" max="6657" width="19.6640625" style="196" customWidth="1"/>
    <col min="6658" max="6658" width="52" style="196" customWidth="1"/>
    <col min="6659" max="6659" width="29.6640625" style="196" customWidth="1"/>
    <col min="6660" max="6660" width="28.5" style="196" customWidth="1"/>
    <col min="6661" max="6661" width="30.1640625" style="196" customWidth="1"/>
    <col min="6662" max="6662" width="28.1640625" style="196" customWidth="1"/>
    <col min="6663" max="6663" width="28.6640625" style="196" customWidth="1"/>
    <col min="6664" max="6912" width="10.1640625" style="196"/>
    <col min="6913" max="6913" width="19.6640625" style="196" customWidth="1"/>
    <col min="6914" max="6914" width="52" style="196" customWidth="1"/>
    <col min="6915" max="6915" width="29.6640625" style="196" customWidth="1"/>
    <col min="6916" max="6916" width="28.5" style="196" customWidth="1"/>
    <col min="6917" max="6917" width="30.1640625" style="196" customWidth="1"/>
    <col min="6918" max="6918" width="28.1640625" style="196" customWidth="1"/>
    <col min="6919" max="6919" width="28.6640625" style="196" customWidth="1"/>
    <col min="6920" max="7168" width="10.1640625" style="196"/>
    <col min="7169" max="7169" width="19.6640625" style="196" customWidth="1"/>
    <col min="7170" max="7170" width="52" style="196" customWidth="1"/>
    <col min="7171" max="7171" width="29.6640625" style="196" customWidth="1"/>
    <col min="7172" max="7172" width="28.5" style="196" customWidth="1"/>
    <col min="7173" max="7173" width="30.1640625" style="196" customWidth="1"/>
    <col min="7174" max="7174" width="28.1640625" style="196" customWidth="1"/>
    <col min="7175" max="7175" width="28.6640625" style="196" customWidth="1"/>
    <col min="7176" max="7424" width="10.1640625" style="196"/>
    <col min="7425" max="7425" width="19.6640625" style="196" customWidth="1"/>
    <col min="7426" max="7426" width="52" style="196" customWidth="1"/>
    <col min="7427" max="7427" width="29.6640625" style="196" customWidth="1"/>
    <col min="7428" max="7428" width="28.5" style="196" customWidth="1"/>
    <col min="7429" max="7429" width="30.1640625" style="196" customWidth="1"/>
    <col min="7430" max="7430" width="28.1640625" style="196" customWidth="1"/>
    <col min="7431" max="7431" width="28.6640625" style="196" customWidth="1"/>
    <col min="7432" max="7680" width="10.1640625" style="196"/>
    <col min="7681" max="7681" width="19.6640625" style="196" customWidth="1"/>
    <col min="7682" max="7682" width="52" style="196" customWidth="1"/>
    <col min="7683" max="7683" width="29.6640625" style="196" customWidth="1"/>
    <col min="7684" max="7684" width="28.5" style="196" customWidth="1"/>
    <col min="7685" max="7685" width="30.1640625" style="196" customWidth="1"/>
    <col min="7686" max="7686" width="28.1640625" style="196" customWidth="1"/>
    <col min="7687" max="7687" width="28.6640625" style="196" customWidth="1"/>
    <col min="7688" max="7936" width="10.1640625" style="196"/>
    <col min="7937" max="7937" width="19.6640625" style="196" customWidth="1"/>
    <col min="7938" max="7938" width="52" style="196" customWidth="1"/>
    <col min="7939" max="7939" width="29.6640625" style="196" customWidth="1"/>
    <col min="7940" max="7940" width="28.5" style="196" customWidth="1"/>
    <col min="7941" max="7941" width="30.1640625" style="196" customWidth="1"/>
    <col min="7942" max="7942" width="28.1640625" style="196" customWidth="1"/>
    <col min="7943" max="7943" width="28.6640625" style="196" customWidth="1"/>
    <col min="7944" max="8192" width="10.1640625" style="196"/>
    <col min="8193" max="8193" width="19.6640625" style="196" customWidth="1"/>
    <col min="8194" max="8194" width="52" style="196" customWidth="1"/>
    <col min="8195" max="8195" width="29.6640625" style="196" customWidth="1"/>
    <col min="8196" max="8196" width="28.5" style="196" customWidth="1"/>
    <col min="8197" max="8197" width="30.1640625" style="196" customWidth="1"/>
    <col min="8198" max="8198" width="28.1640625" style="196" customWidth="1"/>
    <col min="8199" max="8199" width="28.6640625" style="196" customWidth="1"/>
    <col min="8200" max="8448" width="10.1640625" style="196"/>
    <col min="8449" max="8449" width="19.6640625" style="196" customWidth="1"/>
    <col min="8450" max="8450" width="52" style="196" customWidth="1"/>
    <col min="8451" max="8451" width="29.6640625" style="196" customWidth="1"/>
    <col min="8452" max="8452" width="28.5" style="196" customWidth="1"/>
    <col min="8453" max="8453" width="30.1640625" style="196" customWidth="1"/>
    <col min="8454" max="8454" width="28.1640625" style="196" customWidth="1"/>
    <col min="8455" max="8455" width="28.6640625" style="196" customWidth="1"/>
    <col min="8456" max="8704" width="10.1640625" style="196"/>
    <col min="8705" max="8705" width="19.6640625" style="196" customWidth="1"/>
    <col min="8706" max="8706" width="52" style="196" customWidth="1"/>
    <col min="8707" max="8707" width="29.6640625" style="196" customWidth="1"/>
    <col min="8708" max="8708" width="28.5" style="196" customWidth="1"/>
    <col min="8709" max="8709" width="30.1640625" style="196" customWidth="1"/>
    <col min="8710" max="8710" width="28.1640625" style="196" customWidth="1"/>
    <col min="8711" max="8711" width="28.6640625" style="196" customWidth="1"/>
    <col min="8712" max="8960" width="10.1640625" style="196"/>
    <col min="8961" max="8961" width="19.6640625" style="196" customWidth="1"/>
    <col min="8962" max="8962" width="52" style="196" customWidth="1"/>
    <col min="8963" max="8963" width="29.6640625" style="196" customWidth="1"/>
    <col min="8964" max="8964" width="28.5" style="196" customWidth="1"/>
    <col min="8965" max="8965" width="30.1640625" style="196" customWidth="1"/>
    <col min="8966" max="8966" width="28.1640625" style="196" customWidth="1"/>
    <col min="8967" max="8967" width="28.6640625" style="196" customWidth="1"/>
    <col min="8968" max="9216" width="10.1640625" style="196"/>
    <col min="9217" max="9217" width="19.6640625" style="196" customWidth="1"/>
    <col min="9218" max="9218" width="52" style="196" customWidth="1"/>
    <col min="9219" max="9219" width="29.6640625" style="196" customWidth="1"/>
    <col min="9220" max="9220" width="28.5" style="196" customWidth="1"/>
    <col min="9221" max="9221" width="30.1640625" style="196" customWidth="1"/>
    <col min="9222" max="9222" width="28.1640625" style="196" customWidth="1"/>
    <col min="9223" max="9223" width="28.6640625" style="196" customWidth="1"/>
    <col min="9224" max="9472" width="10.1640625" style="196"/>
    <col min="9473" max="9473" width="19.6640625" style="196" customWidth="1"/>
    <col min="9474" max="9474" width="52" style="196" customWidth="1"/>
    <col min="9475" max="9475" width="29.6640625" style="196" customWidth="1"/>
    <col min="9476" max="9476" width="28.5" style="196" customWidth="1"/>
    <col min="9477" max="9477" width="30.1640625" style="196" customWidth="1"/>
    <col min="9478" max="9478" width="28.1640625" style="196" customWidth="1"/>
    <col min="9479" max="9479" width="28.6640625" style="196" customWidth="1"/>
    <col min="9480" max="9728" width="10.1640625" style="196"/>
    <col min="9729" max="9729" width="19.6640625" style="196" customWidth="1"/>
    <col min="9730" max="9730" width="52" style="196" customWidth="1"/>
    <col min="9731" max="9731" width="29.6640625" style="196" customWidth="1"/>
    <col min="9732" max="9732" width="28.5" style="196" customWidth="1"/>
    <col min="9733" max="9733" width="30.1640625" style="196" customWidth="1"/>
    <col min="9734" max="9734" width="28.1640625" style="196" customWidth="1"/>
    <col min="9735" max="9735" width="28.6640625" style="196" customWidth="1"/>
    <col min="9736" max="9984" width="10.1640625" style="196"/>
    <col min="9985" max="9985" width="19.6640625" style="196" customWidth="1"/>
    <col min="9986" max="9986" width="52" style="196" customWidth="1"/>
    <col min="9987" max="9987" width="29.6640625" style="196" customWidth="1"/>
    <col min="9988" max="9988" width="28.5" style="196" customWidth="1"/>
    <col min="9989" max="9989" width="30.1640625" style="196" customWidth="1"/>
    <col min="9990" max="9990" width="28.1640625" style="196" customWidth="1"/>
    <col min="9991" max="9991" width="28.6640625" style="196" customWidth="1"/>
    <col min="9992" max="10240" width="10.1640625" style="196"/>
    <col min="10241" max="10241" width="19.6640625" style="196" customWidth="1"/>
    <col min="10242" max="10242" width="52" style="196" customWidth="1"/>
    <col min="10243" max="10243" width="29.6640625" style="196" customWidth="1"/>
    <col min="10244" max="10244" width="28.5" style="196" customWidth="1"/>
    <col min="10245" max="10245" width="30.1640625" style="196" customWidth="1"/>
    <col min="10246" max="10246" width="28.1640625" style="196" customWidth="1"/>
    <col min="10247" max="10247" width="28.6640625" style="196" customWidth="1"/>
    <col min="10248" max="10496" width="10.1640625" style="196"/>
    <col min="10497" max="10497" width="19.6640625" style="196" customWidth="1"/>
    <col min="10498" max="10498" width="52" style="196" customWidth="1"/>
    <col min="10499" max="10499" width="29.6640625" style="196" customWidth="1"/>
    <col min="10500" max="10500" width="28.5" style="196" customWidth="1"/>
    <col min="10501" max="10501" width="30.1640625" style="196" customWidth="1"/>
    <col min="10502" max="10502" width="28.1640625" style="196" customWidth="1"/>
    <col min="10503" max="10503" width="28.6640625" style="196" customWidth="1"/>
    <col min="10504" max="10752" width="10.1640625" style="196"/>
    <col min="10753" max="10753" width="19.6640625" style="196" customWidth="1"/>
    <col min="10754" max="10754" width="52" style="196" customWidth="1"/>
    <col min="10755" max="10755" width="29.6640625" style="196" customWidth="1"/>
    <col min="10756" max="10756" width="28.5" style="196" customWidth="1"/>
    <col min="10757" max="10757" width="30.1640625" style="196" customWidth="1"/>
    <col min="10758" max="10758" width="28.1640625" style="196" customWidth="1"/>
    <col min="10759" max="10759" width="28.6640625" style="196" customWidth="1"/>
    <col min="10760" max="11008" width="10.1640625" style="196"/>
    <col min="11009" max="11009" width="19.6640625" style="196" customWidth="1"/>
    <col min="11010" max="11010" width="52" style="196" customWidth="1"/>
    <col min="11011" max="11011" width="29.6640625" style="196" customWidth="1"/>
    <col min="11012" max="11012" width="28.5" style="196" customWidth="1"/>
    <col min="11013" max="11013" width="30.1640625" style="196" customWidth="1"/>
    <col min="11014" max="11014" width="28.1640625" style="196" customWidth="1"/>
    <col min="11015" max="11015" width="28.6640625" style="196" customWidth="1"/>
    <col min="11016" max="11264" width="10.1640625" style="196"/>
    <col min="11265" max="11265" width="19.6640625" style="196" customWidth="1"/>
    <col min="11266" max="11266" width="52" style="196" customWidth="1"/>
    <col min="11267" max="11267" width="29.6640625" style="196" customWidth="1"/>
    <col min="11268" max="11268" width="28.5" style="196" customWidth="1"/>
    <col min="11269" max="11269" width="30.1640625" style="196" customWidth="1"/>
    <col min="11270" max="11270" width="28.1640625" style="196" customWidth="1"/>
    <col min="11271" max="11271" width="28.6640625" style="196" customWidth="1"/>
    <col min="11272" max="11520" width="10.1640625" style="196"/>
    <col min="11521" max="11521" width="19.6640625" style="196" customWidth="1"/>
    <col min="11522" max="11522" width="52" style="196" customWidth="1"/>
    <col min="11523" max="11523" width="29.6640625" style="196" customWidth="1"/>
    <col min="11524" max="11524" width="28.5" style="196" customWidth="1"/>
    <col min="11525" max="11525" width="30.1640625" style="196" customWidth="1"/>
    <col min="11526" max="11526" width="28.1640625" style="196" customWidth="1"/>
    <col min="11527" max="11527" width="28.6640625" style="196" customWidth="1"/>
    <col min="11528" max="11776" width="10.1640625" style="196"/>
    <col min="11777" max="11777" width="19.6640625" style="196" customWidth="1"/>
    <col min="11778" max="11778" width="52" style="196" customWidth="1"/>
    <col min="11779" max="11779" width="29.6640625" style="196" customWidth="1"/>
    <col min="11780" max="11780" width="28.5" style="196" customWidth="1"/>
    <col min="11781" max="11781" width="30.1640625" style="196" customWidth="1"/>
    <col min="11782" max="11782" width="28.1640625" style="196" customWidth="1"/>
    <col min="11783" max="11783" width="28.6640625" style="196" customWidth="1"/>
    <col min="11784" max="12032" width="10.1640625" style="196"/>
    <col min="12033" max="12033" width="19.6640625" style="196" customWidth="1"/>
    <col min="12034" max="12034" width="52" style="196" customWidth="1"/>
    <col min="12035" max="12035" width="29.6640625" style="196" customWidth="1"/>
    <col min="12036" max="12036" width="28.5" style="196" customWidth="1"/>
    <col min="12037" max="12037" width="30.1640625" style="196" customWidth="1"/>
    <col min="12038" max="12038" width="28.1640625" style="196" customWidth="1"/>
    <col min="12039" max="12039" width="28.6640625" style="196" customWidth="1"/>
    <col min="12040" max="12288" width="10.1640625" style="196"/>
    <col min="12289" max="12289" width="19.6640625" style="196" customWidth="1"/>
    <col min="12290" max="12290" width="52" style="196" customWidth="1"/>
    <col min="12291" max="12291" width="29.6640625" style="196" customWidth="1"/>
    <col min="12292" max="12292" width="28.5" style="196" customWidth="1"/>
    <col min="12293" max="12293" width="30.1640625" style="196" customWidth="1"/>
    <col min="12294" max="12294" width="28.1640625" style="196" customWidth="1"/>
    <col min="12295" max="12295" width="28.6640625" style="196" customWidth="1"/>
    <col min="12296" max="12544" width="10.1640625" style="196"/>
    <col min="12545" max="12545" width="19.6640625" style="196" customWidth="1"/>
    <col min="12546" max="12546" width="52" style="196" customWidth="1"/>
    <col min="12547" max="12547" width="29.6640625" style="196" customWidth="1"/>
    <col min="12548" max="12548" width="28.5" style="196" customWidth="1"/>
    <col min="12549" max="12549" width="30.1640625" style="196" customWidth="1"/>
    <col min="12550" max="12550" width="28.1640625" style="196" customWidth="1"/>
    <col min="12551" max="12551" width="28.6640625" style="196" customWidth="1"/>
    <col min="12552" max="12800" width="10.1640625" style="196"/>
    <col min="12801" max="12801" width="19.6640625" style="196" customWidth="1"/>
    <col min="12802" max="12802" width="52" style="196" customWidth="1"/>
    <col min="12803" max="12803" width="29.6640625" style="196" customWidth="1"/>
    <col min="12804" max="12804" width="28.5" style="196" customWidth="1"/>
    <col min="12805" max="12805" width="30.1640625" style="196" customWidth="1"/>
    <col min="12806" max="12806" width="28.1640625" style="196" customWidth="1"/>
    <col min="12807" max="12807" width="28.6640625" style="196" customWidth="1"/>
    <col min="12808" max="13056" width="10.1640625" style="196"/>
    <col min="13057" max="13057" width="19.6640625" style="196" customWidth="1"/>
    <col min="13058" max="13058" width="52" style="196" customWidth="1"/>
    <col min="13059" max="13059" width="29.6640625" style="196" customWidth="1"/>
    <col min="13060" max="13060" width="28.5" style="196" customWidth="1"/>
    <col min="13061" max="13061" width="30.1640625" style="196" customWidth="1"/>
    <col min="13062" max="13062" width="28.1640625" style="196" customWidth="1"/>
    <col min="13063" max="13063" width="28.6640625" style="196" customWidth="1"/>
    <col min="13064" max="13312" width="10.1640625" style="196"/>
    <col min="13313" max="13313" width="19.6640625" style="196" customWidth="1"/>
    <col min="13314" max="13314" width="52" style="196" customWidth="1"/>
    <col min="13315" max="13315" width="29.6640625" style="196" customWidth="1"/>
    <col min="13316" max="13316" width="28.5" style="196" customWidth="1"/>
    <col min="13317" max="13317" width="30.1640625" style="196" customWidth="1"/>
    <col min="13318" max="13318" width="28.1640625" style="196" customWidth="1"/>
    <col min="13319" max="13319" width="28.6640625" style="196" customWidth="1"/>
    <col min="13320" max="13568" width="10.1640625" style="196"/>
    <col min="13569" max="13569" width="19.6640625" style="196" customWidth="1"/>
    <col min="13570" max="13570" width="52" style="196" customWidth="1"/>
    <col min="13571" max="13571" width="29.6640625" style="196" customWidth="1"/>
    <col min="13572" max="13572" width="28.5" style="196" customWidth="1"/>
    <col min="13573" max="13573" width="30.1640625" style="196" customWidth="1"/>
    <col min="13574" max="13574" width="28.1640625" style="196" customWidth="1"/>
    <col min="13575" max="13575" width="28.6640625" style="196" customWidth="1"/>
    <col min="13576" max="13824" width="10.1640625" style="196"/>
    <col min="13825" max="13825" width="19.6640625" style="196" customWidth="1"/>
    <col min="13826" max="13826" width="52" style="196" customWidth="1"/>
    <col min="13827" max="13827" width="29.6640625" style="196" customWidth="1"/>
    <col min="13828" max="13828" width="28.5" style="196" customWidth="1"/>
    <col min="13829" max="13829" width="30.1640625" style="196" customWidth="1"/>
    <col min="13830" max="13830" width="28.1640625" style="196" customWidth="1"/>
    <col min="13831" max="13831" width="28.6640625" style="196" customWidth="1"/>
    <col min="13832" max="14080" width="10.1640625" style="196"/>
    <col min="14081" max="14081" width="19.6640625" style="196" customWidth="1"/>
    <col min="14082" max="14082" width="52" style="196" customWidth="1"/>
    <col min="14083" max="14083" width="29.6640625" style="196" customWidth="1"/>
    <col min="14084" max="14084" width="28.5" style="196" customWidth="1"/>
    <col min="14085" max="14085" width="30.1640625" style="196" customWidth="1"/>
    <col min="14086" max="14086" width="28.1640625" style="196" customWidth="1"/>
    <col min="14087" max="14087" width="28.6640625" style="196" customWidth="1"/>
    <col min="14088" max="14336" width="10.1640625" style="196"/>
    <col min="14337" max="14337" width="19.6640625" style="196" customWidth="1"/>
    <col min="14338" max="14338" width="52" style="196" customWidth="1"/>
    <col min="14339" max="14339" width="29.6640625" style="196" customWidth="1"/>
    <col min="14340" max="14340" width="28.5" style="196" customWidth="1"/>
    <col min="14341" max="14341" width="30.1640625" style="196" customWidth="1"/>
    <col min="14342" max="14342" width="28.1640625" style="196" customWidth="1"/>
    <col min="14343" max="14343" width="28.6640625" style="196" customWidth="1"/>
    <col min="14344" max="14592" width="10.1640625" style="196"/>
    <col min="14593" max="14593" width="19.6640625" style="196" customWidth="1"/>
    <col min="14594" max="14594" width="52" style="196" customWidth="1"/>
    <col min="14595" max="14595" width="29.6640625" style="196" customWidth="1"/>
    <col min="14596" max="14596" width="28.5" style="196" customWidth="1"/>
    <col min="14597" max="14597" width="30.1640625" style="196" customWidth="1"/>
    <col min="14598" max="14598" width="28.1640625" style="196" customWidth="1"/>
    <col min="14599" max="14599" width="28.6640625" style="196" customWidth="1"/>
    <col min="14600" max="14848" width="10.1640625" style="196"/>
    <col min="14849" max="14849" width="19.6640625" style="196" customWidth="1"/>
    <col min="14850" max="14850" width="52" style="196" customWidth="1"/>
    <col min="14851" max="14851" width="29.6640625" style="196" customWidth="1"/>
    <col min="14852" max="14852" width="28.5" style="196" customWidth="1"/>
    <col min="14853" max="14853" width="30.1640625" style="196" customWidth="1"/>
    <col min="14854" max="14854" width="28.1640625" style="196" customWidth="1"/>
    <col min="14855" max="14855" width="28.6640625" style="196" customWidth="1"/>
    <col min="14856" max="15104" width="10.1640625" style="196"/>
    <col min="15105" max="15105" width="19.6640625" style="196" customWidth="1"/>
    <col min="15106" max="15106" width="52" style="196" customWidth="1"/>
    <col min="15107" max="15107" width="29.6640625" style="196" customWidth="1"/>
    <col min="15108" max="15108" width="28.5" style="196" customWidth="1"/>
    <col min="15109" max="15109" width="30.1640625" style="196" customWidth="1"/>
    <col min="15110" max="15110" width="28.1640625" style="196" customWidth="1"/>
    <col min="15111" max="15111" width="28.6640625" style="196" customWidth="1"/>
    <col min="15112" max="15360" width="10.1640625" style="196"/>
    <col min="15361" max="15361" width="19.6640625" style="196" customWidth="1"/>
    <col min="15362" max="15362" width="52" style="196" customWidth="1"/>
    <col min="15363" max="15363" width="29.6640625" style="196" customWidth="1"/>
    <col min="15364" max="15364" width="28.5" style="196" customWidth="1"/>
    <col min="15365" max="15365" width="30.1640625" style="196" customWidth="1"/>
    <col min="15366" max="15366" width="28.1640625" style="196" customWidth="1"/>
    <col min="15367" max="15367" width="28.6640625" style="196" customWidth="1"/>
    <col min="15368" max="15616" width="10.1640625" style="196"/>
    <col min="15617" max="15617" width="19.6640625" style="196" customWidth="1"/>
    <col min="15618" max="15618" width="52" style="196" customWidth="1"/>
    <col min="15619" max="15619" width="29.6640625" style="196" customWidth="1"/>
    <col min="15620" max="15620" width="28.5" style="196" customWidth="1"/>
    <col min="15621" max="15621" width="30.1640625" style="196" customWidth="1"/>
    <col min="15622" max="15622" width="28.1640625" style="196" customWidth="1"/>
    <col min="15623" max="15623" width="28.6640625" style="196" customWidth="1"/>
    <col min="15624" max="15872" width="10.1640625" style="196"/>
    <col min="15873" max="15873" width="19.6640625" style="196" customWidth="1"/>
    <col min="15874" max="15874" width="52" style="196" customWidth="1"/>
    <col min="15875" max="15875" width="29.6640625" style="196" customWidth="1"/>
    <col min="15876" max="15876" width="28.5" style="196" customWidth="1"/>
    <col min="15877" max="15877" width="30.1640625" style="196" customWidth="1"/>
    <col min="15878" max="15878" width="28.1640625" style="196" customWidth="1"/>
    <col min="15879" max="15879" width="28.6640625" style="196" customWidth="1"/>
    <col min="15880" max="16128" width="10.1640625" style="196"/>
    <col min="16129" max="16129" width="19.6640625" style="196" customWidth="1"/>
    <col min="16130" max="16130" width="52" style="196" customWidth="1"/>
    <col min="16131" max="16131" width="29.6640625" style="196" customWidth="1"/>
    <col min="16132" max="16132" width="28.5" style="196" customWidth="1"/>
    <col min="16133" max="16133" width="30.1640625" style="196" customWidth="1"/>
    <col min="16134" max="16134" width="28.1640625" style="196" customWidth="1"/>
    <col min="16135" max="16135" width="28.6640625" style="196" customWidth="1"/>
    <col min="16136" max="16384" width="10.1640625" style="196"/>
  </cols>
  <sheetData>
    <row r="1" spans="1:8" s="193" customFormat="1" ht="18.75" x14ac:dyDescent="0.3">
      <c r="A1" s="192"/>
      <c r="E1" s="327" t="s">
        <v>390</v>
      </c>
      <c r="F1" s="327"/>
      <c r="G1" s="327"/>
      <c r="H1" s="324">
        <v>56</v>
      </c>
    </row>
    <row r="2" spans="1:8" s="193" customFormat="1" ht="18.75" x14ac:dyDescent="0.3">
      <c r="A2" s="192"/>
      <c r="D2" s="194"/>
      <c r="E2" s="296" t="s">
        <v>391</v>
      </c>
      <c r="F2" s="296"/>
      <c r="G2" s="296"/>
      <c r="H2" s="324"/>
    </row>
    <row r="3" spans="1:8" s="193" customFormat="1" ht="18.75" x14ac:dyDescent="0.3">
      <c r="A3" s="192"/>
      <c r="D3" s="194"/>
      <c r="E3" s="296" t="s">
        <v>392</v>
      </c>
      <c r="F3" s="296"/>
      <c r="G3" s="296"/>
      <c r="H3" s="324"/>
    </row>
    <row r="4" spans="1:8" s="193" customFormat="1" ht="18.75" x14ac:dyDescent="0.3">
      <c r="A4" s="192"/>
      <c r="D4" s="194"/>
      <c r="H4" s="324"/>
    </row>
    <row r="5" spans="1:8" s="193" customFormat="1" ht="18.75" x14ac:dyDescent="0.3">
      <c r="A5" s="195"/>
      <c r="H5" s="324"/>
    </row>
    <row r="6" spans="1:8" ht="25.5" x14ac:dyDescent="0.2">
      <c r="A6" s="328" t="s">
        <v>393</v>
      </c>
      <c r="B6" s="328"/>
      <c r="C6" s="328"/>
      <c r="D6" s="328"/>
      <c r="E6" s="328"/>
      <c r="F6" s="328"/>
      <c r="G6" s="328"/>
      <c r="H6" s="324"/>
    </row>
    <row r="7" spans="1:8" ht="18.75" x14ac:dyDescent="0.2">
      <c r="A7" s="195"/>
      <c r="B7" s="195"/>
      <c r="C7" s="195"/>
      <c r="D7" s="195"/>
      <c r="E7" s="195"/>
      <c r="F7" s="195"/>
      <c r="G7" s="195"/>
      <c r="H7" s="324"/>
    </row>
    <row r="8" spans="1:8" ht="23.25" x14ac:dyDescent="0.2">
      <c r="A8" s="329" t="s">
        <v>394</v>
      </c>
      <c r="B8" s="329"/>
      <c r="C8" s="329"/>
      <c r="D8" s="329"/>
      <c r="E8" s="329"/>
      <c r="F8" s="329"/>
      <c r="G8" s="329"/>
      <c r="H8" s="324"/>
    </row>
    <row r="9" spans="1:8" ht="15.75" x14ac:dyDescent="0.2">
      <c r="A9" s="330" t="s">
        <v>134</v>
      </c>
      <c r="B9" s="330"/>
      <c r="C9" s="330"/>
      <c r="D9" s="330"/>
      <c r="E9" s="330"/>
      <c r="F9" s="330"/>
      <c r="G9" s="330"/>
      <c r="H9" s="324"/>
    </row>
    <row r="10" spans="1:8" ht="15.75" x14ac:dyDescent="0.2">
      <c r="A10" s="197"/>
      <c r="G10" s="197" t="s">
        <v>22</v>
      </c>
      <c r="H10" s="324"/>
    </row>
    <row r="11" spans="1:8" s="198" customFormat="1" ht="35.450000000000003" customHeight="1" x14ac:dyDescent="0.25">
      <c r="A11" s="331" t="s">
        <v>50</v>
      </c>
      <c r="B11" s="331" t="s">
        <v>395</v>
      </c>
      <c r="C11" s="295" t="s">
        <v>147</v>
      </c>
      <c r="D11" s="295" t="s">
        <v>146</v>
      </c>
      <c r="E11" s="295" t="s">
        <v>23</v>
      </c>
      <c r="F11" s="295" t="s">
        <v>24</v>
      </c>
      <c r="G11" s="295" t="s">
        <v>25</v>
      </c>
      <c r="H11" s="324"/>
    </row>
    <row r="12" spans="1:8" s="198" customFormat="1" ht="51" customHeight="1" x14ac:dyDescent="0.25">
      <c r="A12" s="331"/>
      <c r="B12" s="331"/>
      <c r="C12" s="295" t="s">
        <v>145</v>
      </c>
      <c r="D12" s="295" t="s">
        <v>396</v>
      </c>
      <c r="E12" s="295" t="s">
        <v>143</v>
      </c>
      <c r="F12" s="295" t="s">
        <v>143</v>
      </c>
      <c r="G12" s="295" t="s">
        <v>143</v>
      </c>
      <c r="H12" s="324"/>
    </row>
    <row r="13" spans="1:8" s="198" customFormat="1" ht="18.75" hidden="1" x14ac:dyDescent="0.25">
      <c r="A13" s="295">
        <v>1</v>
      </c>
      <c r="B13" s="295">
        <v>2</v>
      </c>
      <c r="C13" s="295">
        <v>3</v>
      </c>
      <c r="D13" s="295">
        <v>4</v>
      </c>
      <c r="E13" s="295">
        <v>5</v>
      </c>
      <c r="F13" s="295">
        <v>6</v>
      </c>
      <c r="G13" s="295">
        <v>7</v>
      </c>
      <c r="H13" s="324"/>
    </row>
    <row r="14" spans="1:8" ht="18.75" x14ac:dyDescent="0.2">
      <c r="A14" s="326" t="s">
        <v>397</v>
      </c>
      <c r="B14" s="326"/>
      <c r="C14" s="326"/>
      <c r="D14" s="326"/>
      <c r="E14" s="326"/>
      <c r="F14" s="326"/>
      <c r="G14" s="326"/>
      <c r="H14" s="324"/>
    </row>
    <row r="15" spans="1:8" s="201" customFormat="1" ht="37.5" x14ac:dyDescent="0.2">
      <c r="A15" s="294">
        <v>10000000</v>
      </c>
      <c r="B15" s="199" t="s">
        <v>398</v>
      </c>
      <c r="C15" s="200">
        <f>C16+C26</f>
        <v>1857302180.3000007</v>
      </c>
      <c r="D15" s="200">
        <f>D16+D26</f>
        <v>2096043400</v>
      </c>
      <c r="E15" s="200">
        <f>E16+E26</f>
        <v>2536602563</v>
      </c>
      <c r="F15" s="200">
        <f>F16+F26</f>
        <v>2753787532</v>
      </c>
      <c r="G15" s="200">
        <f>G16+G26</f>
        <v>2923632385</v>
      </c>
      <c r="H15" s="324"/>
    </row>
    <row r="16" spans="1:8" s="201" customFormat="1" ht="18.75" x14ac:dyDescent="0.2">
      <c r="A16" s="294" t="s">
        <v>142</v>
      </c>
      <c r="B16" s="199" t="s">
        <v>399</v>
      </c>
      <c r="C16" s="200">
        <f>SUM(C17:C25)</f>
        <v>1853590917.1200006</v>
      </c>
      <c r="D16" s="200">
        <f>SUM(D17:D25)</f>
        <v>2092423400</v>
      </c>
      <c r="E16" s="200">
        <f>SUM(E17:E25)</f>
        <v>2532133263</v>
      </c>
      <c r="F16" s="200">
        <f>SUM(F17:F25)</f>
        <v>2749255632</v>
      </c>
      <c r="G16" s="200">
        <f>SUM(G17:G25)</f>
        <v>2919027985</v>
      </c>
      <c r="H16" s="324"/>
    </row>
    <row r="17" spans="1:8" ht="37.5" x14ac:dyDescent="0.2">
      <c r="A17" s="295">
        <v>11010000</v>
      </c>
      <c r="B17" s="202" t="s">
        <v>400</v>
      </c>
      <c r="C17" s="203">
        <v>1266927837.2600002</v>
      </c>
      <c r="D17" s="203">
        <v>1445235300</v>
      </c>
      <c r="E17" s="203">
        <v>1802832900</v>
      </c>
      <c r="F17" s="203">
        <v>1975904900</v>
      </c>
      <c r="G17" s="203">
        <v>2110266400</v>
      </c>
      <c r="H17" s="324"/>
    </row>
    <row r="18" spans="1:8" ht="18.75" x14ac:dyDescent="0.2">
      <c r="A18" s="295" t="s">
        <v>401</v>
      </c>
      <c r="B18" s="202" t="s">
        <v>402</v>
      </c>
      <c r="C18" s="203">
        <v>831729.89</v>
      </c>
      <c r="D18" s="203">
        <v>426200</v>
      </c>
      <c r="E18" s="203">
        <v>1126300</v>
      </c>
      <c r="F18" s="203">
        <v>1158400</v>
      </c>
      <c r="G18" s="203">
        <v>1288200</v>
      </c>
      <c r="H18" s="324"/>
    </row>
    <row r="19" spans="1:8" ht="42.95" customHeight="1" x14ac:dyDescent="0.2">
      <c r="A19" s="295">
        <v>13010000</v>
      </c>
      <c r="B19" s="202" t="s">
        <v>403</v>
      </c>
      <c r="C19" s="203">
        <v>148959.9</v>
      </c>
      <c r="D19" s="203">
        <v>385700</v>
      </c>
      <c r="E19" s="203">
        <v>1122565</v>
      </c>
      <c r="F19" s="203">
        <v>1148964</v>
      </c>
      <c r="G19" s="203">
        <v>1171300</v>
      </c>
      <c r="H19" s="324"/>
    </row>
    <row r="20" spans="1:8" ht="42.95" customHeight="1" x14ac:dyDescent="0.2">
      <c r="A20" s="295">
        <v>13030000</v>
      </c>
      <c r="B20" s="202" t="s">
        <v>404</v>
      </c>
      <c r="C20" s="203">
        <v>505761.97000000003</v>
      </c>
      <c r="D20" s="203">
        <v>340000</v>
      </c>
      <c r="E20" s="203">
        <v>587796</v>
      </c>
      <c r="F20" s="203">
        <v>599260</v>
      </c>
      <c r="G20" s="203">
        <v>599277</v>
      </c>
      <c r="H20" s="324"/>
    </row>
    <row r="21" spans="1:8" ht="42.95" customHeight="1" x14ac:dyDescent="0.2">
      <c r="A21" s="295">
        <v>13040000</v>
      </c>
      <c r="B21" s="202" t="s">
        <v>405</v>
      </c>
      <c r="C21" s="203"/>
      <c r="D21" s="203">
        <v>15000</v>
      </c>
      <c r="E21" s="203"/>
      <c r="F21" s="203">
        <v>20000</v>
      </c>
      <c r="G21" s="203">
        <v>20000</v>
      </c>
      <c r="H21" s="324"/>
    </row>
    <row r="22" spans="1:8" ht="37.5" x14ac:dyDescent="0.2">
      <c r="A22" s="295" t="s">
        <v>406</v>
      </c>
      <c r="B22" s="202" t="s">
        <v>407</v>
      </c>
      <c r="C22" s="203">
        <v>156581027.90000001</v>
      </c>
      <c r="D22" s="203">
        <v>160655400</v>
      </c>
      <c r="E22" s="203">
        <v>172433000</v>
      </c>
      <c r="F22" s="203">
        <v>182779000</v>
      </c>
      <c r="G22" s="203">
        <v>192283500</v>
      </c>
      <c r="H22" s="324"/>
    </row>
    <row r="23" spans="1:8" ht="18.75" x14ac:dyDescent="0.2">
      <c r="A23" s="295">
        <v>18010000</v>
      </c>
      <c r="B23" s="202" t="s">
        <v>408</v>
      </c>
      <c r="C23" s="203">
        <v>182713457.47</v>
      </c>
      <c r="D23" s="203">
        <v>218735800</v>
      </c>
      <c r="E23" s="203">
        <v>239521500</v>
      </c>
      <c r="F23" s="203">
        <v>241821000</v>
      </c>
      <c r="G23" s="203">
        <v>243863200</v>
      </c>
      <c r="H23" s="325">
        <v>57</v>
      </c>
    </row>
    <row r="24" spans="1:8" ht="18.75" x14ac:dyDescent="0.2">
      <c r="A24" s="295" t="s">
        <v>409</v>
      </c>
      <c r="B24" s="202" t="s">
        <v>410</v>
      </c>
      <c r="C24" s="203">
        <v>501247.08</v>
      </c>
      <c r="D24" s="203">
        <v>501800</v>
      </c>
      <c r="E24" s="203">
        <v>674700</v>
      </c>
      <c r="F24" s="203">
        <v>744900</v>
      </c>
      <c r="G24" s="203">
        <v>795500</v>
      </c>
      <c r="H24" s="325"/>
    </row>
    <row r="25" spans="1:8" ht="18.75" x14ac:dyDescent="0.2">
      <c r="A25" s="295" t="s">
        <v>411</v>
      </c>
      <c r="B25" s="202" t="s">
        <v>412</v>
      </c>
      <c r="C25" s="203">
        <v>245380895.65000001</v>
      </c>
      <c r="D25" s="203">
        <v>266128200</v>
      </c>
      <c r="E25" s="203">
        <v>313834502</v>
      </c>
      <c r="F25" s="203">
        <v>345079208</v>
      </c>
      <c r="G25" s="203">
        <v>368740608</v>
      </c>
      <c r="H25" s="325"/>
    </row>
    <row r="26" spans="1:8" s="201" customFormat="1" ht="37.5" x14ac:dyDescent="0.2">
      <c r="A26" s="204" t="s">
        <v>142</v>
      </c>
      <c r="B26" s="199" t="s">
        <v>413</v>
      </c>
      <c r="C26" s="200">
        <f>C27</f>
        <v>3711263.18</v>
      </c>
      <c r="D26" s="200">
        <f>D27</f>
        <v>3620000</v>
      </c>
      <c r="E26" s="200">
        <f>E27</f>
        <v>4469300</v>
      </c>
      <c r="F26" s="200">
        <f>F27</f>
        <v>4531900</v>
      </c>
      <c r="G26" s="200">
        <f>G27</f>
        <v>4604400</v>
      </c>
      <c r="H26" s="325"/>
    </row>
    <row r="27" spans="1:8" ht="18.75" x14ac:dyDescent="0.2">
      <c r="A27" s="205" t="s">
        <v>414</v>
      </c>
      <c r="B27" s="202" t="s">
        <v>415</v>
      </c>
      <c r="C27" s="203">
        <v>3711263.18</v>
      </c>
      <c r="D27" s="203">
        <v>3620000</v>
      </c>
      <c r="E27" s="203">
        <v>4469300</v>
      </c>
      <c r="F27" s="203">
        <v>4531900</v>
      </c>
      <c r="G27" s="203">
        <v>4604400</v>
      </c>
      <c r="H27" s="325"/>
    </row>
    <row r="28" spans="1:8" s="201" customFormat="1" ht="37.5" x14ac:dyDescent="0.2">
      <c r="A28" s="294">
        <v>20000000</v>
      </c>
      <c r="B28" s="199" t="s">
        <v>528</v>
      </c>
      <c r="C28" s="200">
        <f>C29+C37</f>
        <v>98449807.929999992</v>
      </c>
      <c r="D28" s="200">
        <f>D29+D37</f>
        <v>103095585.81999999</v>
      </c>
      <c r="E28" s="200">
        <f>E29+E37</f>
        <v>126293768</v>
      </c>
      <c r="F28" s="200">
        <f>F29+F37</f>
        <v>130270200</v>
      </c>
      <c r="G28" s="200">
        <f>G29+G37</f>
        <v>132127162</v>
      </c>
      <c r="H28" s="325"/>
    </row>
    <row r="29" spans="1:8" s="201" customFormat="1" ht="18.75" x14ac:dyDescent="0.2">
      <c r="A29" s="294" t="s">
        <v>142</v>
      </c>
      <c r="B29" s="199" t="s">
        <v>399</v>
      </c>
      <c r="C29" s="200">
        <f>SUM(C30:C36)</f>
        <v>47397332.68999999</v>
      </c>
      <c r="D29" s="200">
        <f>SUM(D30:D36)</f>
        <v>47620387</v>
      </c>
      <c r="E29" s="200">
        <f>SUM(E30:E36)</f>
        <v>49609900</v>
      </c>
      <c r="F29" s="200">
        <f>SUM(F30:F36)</f>
        <v>48189900</v>
      </c>
      <c r="G29" s="200">
        <f>SUM(G30:G36)</f>
        <v>48859340</v>
      </c>
      <c r="H29" s="325"/>
    </row>
    <row r="30" spans="1:8" ht="156.6" customHeight="1" x14ac:dyDescent="0.2">
      <c r="A30" s="295">
        <v>21010000</v>
      </c>
      <c r="B30" s="202" t="s">
        <v>416</v>
      </c>
      <c r="C30" s="203">
        <v>704686.54</v>
      </c>
      <c r="D30" s="203">
        <v>146887</v>
      </c>
      <c r="E30" s="203">
        <v>180400</v>
      </c>
      <c r="F30" s="203">
        <v>186000</v>
      </c>
      <c r="G30" s="203">
        <v>208840</v>
      </c>
      <c r="H30" s="325"/>
    </row>
    <row r="31" spans="1:8" ht="37.5" x14ac:dyDescent="0.2">
      <c r="A31" s="295" t="s">
        <v>417</v>
      </c>
      <c r="B31" s="202" t="s">
        <v>418</v>
      </c>
      <c r="C31" s="203">
        <v>836770.86</v>
      </c>
      <c r="D31" s="203"/>
      <c r="E31" s="203">
        <v>500000</v>
      </c>
      <c r="F31" s="203">
        <v>500000</v>
      </c>
      <c r="G31" s="203">
        <v>500000</v>
      </c>
      <c r="H31" s="325"/>
    </row>
    <row r="32" spans="1:8" ht="18.75" x14ac:dyDescent="0.2">
      <c r="A32" s="295" t="s">
        <v>419</v>
      </c>
      <c r="B32" s="202" t="s">
        <v>420</v>
      </c>
      <c r="C32" s="203">
        <v>2287411.0299999998</v>
      </c>
      <c r="D32" s="203">
        <v>2163800</v>
      </c>
      <c r="E32" s="203">
        <v>2144200</v>
      </c>
      <c r="F32" s="203">
        <v>2151000</v>
      </c>
      <c r="G32" s="203">
        <v>2162000</v>
      </c>
      <c r="H32" s="325"/>
    </row>
    <row r="33" spans="1:8" ht="37.5" x14ac:dyDescent="0.2">
      <c r="A33" s="295" t="s">
        <v>421</v>
      </c>
      <c r="B33" s="202" t="s">
        <v>422</v>
      </c>
      <c r="C33" s="203">
        <v>14341573.15</v>
      </c>
      <c r="D33" s="203">
        <v>17980000</v>
      </c>
      <c r="E33" s="203">
        <v>17570000</v>
      </c>
      <c r="F33" s="203">
        <v>19192500</v>
      </c>
      <c r="G33" s="203">
        <v>20817700</v>
      </c>
      <c r="H33" s="325"/>
    </row>
    <row r="34" spans="1:8" ht="73.5" customHeight="1" x14ac:dyDescent="0.2">
      <c r="A34" s="295" t="s">
        <v>423</v>
      </c>
      <c r="B34" s="202" t="s">
        <v>424</v>
      </c>
      <c r="C34" s="203">
        <v>23282546.879999999</v>
      </c>
      <c r="D34" s="203">
        <v>22500000</v>
      </c>
      <c r="E34" s="203">
        <v>24000000</v>
      </c>
      <c r="F34" s="203">
        <v>21000000</v>
      </c>
      <c r="G34" s="203">
        <v>20000000</v>
      </c>
      <c r="H34" s="325"/>
    </row>
    <row r="35" spans="1:8" ht="18.75" x14ac:dyDescent="0.2">
      <c r="A35" s="295" t="s">
        <v>425</v>
      </c>
      <c r="B35" s="202" t="s">
        <v>426</v>
      </c>
      <c r="C35" s="203">
        <v>449450.51</v>
      </c>
      <c r="D35" s="203">
        <v>460000</v>
      </c>
      <c r="E35" s="203">
        <v>560500</v>
      </c>
      <c r="F35" s="203">
        <v>560500</v>
      </c>
      <c r="G35" s="203">
        <v>560500</v>
      </c>
      <c r="H35" s="325">
        <v>58</v>
      </c>
    </row>
    <row r="36" spans="1:8" ht="18.75" x14ac:dyDescent="0.2">
      <c r="A36" s="295" t="s">
        <v>427</v>
      </c>
      <c r="B36" s="202" t="s">
        <v>420</v>
      </c>
      <c r="C36" s="203">
        <v>5494893.7199999997</v>
      </c>
      <c r="D36" s="203">
        <v>4369700</v>
      </c>
      <c r="E36" s="203">
        <v>4654800</v>
      </c>
      <c r="F36" s="203">
        <v>4599900</v>
      </c>
      <c r="G36" s="203">
        <v>4610300</v>
      </c>
      <c r="H36" s="325"/>
    </row>
    <row r="37" spans="1:8" s="201" customFormat="1" ht="37.5" x14ac:dyDescent="0.2">
      <c r="A37" s="204" t="s">
        <v>142</v>
      </c>
      <c r="B37" s="199" t="s">
        <v>413</v>
      </c>
      <c r="C37" s="200">
        <f>SUM(C38:C41)</f>
        <v>51052475.240000002</v>
      </c>
      <c r="D37" s="200">
        <f>SUM(D38:D41)</f>
        <v>55475198.82</v>
      </c>
      <c r="E37" s="200">
        <f>SUM(E38:E41)</f>
        <v>76683868</v>
      </c>
      <c r="F37" s="200">
        <f>SUM(F38:F41)</f>
        <v>82080300</v>
      </c>
      <c r="G37" s="200">
        <f>SUM(G38:G41)</f>
        <v>83267822</v>
      </c>
      <c r="H37" s="325"/>
    </row>
    <row r="38" spans="1:8" ht="18.75" x14ac:dyDescent="0.2">
      <c r="A38" s="295" t="s">
        <v>427</v>
      </c>
      <c r="B38" s="202" t="s">
        <v>420</v>
      </c>
      <c r="C38" s="203">
        <v>237846.93</v>
      </c>
      <c r="D38" s="203">
        <v>100000</v>
      </c>
      <c r="E38" s="203">
        <v>20000</v>
      </c>
      <c r="F38" s="203">
        <v>20000</v>
      </c>
      <c r="G38" s="203">
        <v>20000</v>
      </c>
      <c r="H38" s="325"/>
    </row>
    <row r="39" spans="1:8" ht="37.5" x14ac:dyDescent="0.2">
      <c r="A39" s="295" t="s">
        <v>428</v>
      </c>
      <c r="B39" s="202" t="s">
        <v>429</v>
      </c>
      <c r="C39" s="203">
        <v>23497.65</v>
      </c>
      <c r="D39" s="203">
        <v>103615.82</v>
      </c>
      <c r="E39" s="203">
        <v>29464</v>
      </c>
      <c r="F39" s="203">
        <v>6821</v>
      </c>
      <c r="G39" s="203">
        <v>6397</v>
      </c>
      <c r="H39" s="325"/>
    </row>
    <row r="40" spans="1:8" ht="56.25" x14ac:dyDescent="0.2">
      <c r="A40" s="295">
        <v>24170000</v>
      </c>
      <c r="B40" s="202" t="s">
        <v>430</v>
      </c>
      <c r="C40" s="203">
        <v>3025268.13</v>
      </c>
      <c r="D40" s="203">
        <v>60675</v>
      </c>
      <c r="E40" s="203"/>
      <c r="F40" s="203"/>
      <c r="G40" s="203"/>
      <c r="H40" s="325"/>
    </row>
    <row r="41" spans="1:8" ht="37.5" x14ac:dyDescent="0.2">
      <c r="A41" s="205" t="s">
        <v>431</v>
      </c>
      <c r="B41" s="202" t="s">
        <v>432</v>
      </c>
      <c r="C41" s="203">
        <v>47765862.530000001</v>
      </c>
      <c r="D41" s="203">
        <v>55210908</v>
      </c>
      <c r="E41" s="203">
        <v>76634404</v>
      </c>
      <c r="F41" s="203">
        <v>82053479</v>
      </c>
      <c r="G41" s="203">
        <v>83241425</v>
      </c>
      <c r="H41" s="325"/>
    </row>
    <row r="42" spans="1:8" s="201" customFormat="1" ht="37.5" x14ac:dyDescent="0.2">
      <c r="A42" s="294">
        <v>30000000</v>
      </c>
      <c r="B42" s="199" t="s">
        <v>433</v>
      </c>
      <c r="C42" s="200">
        <f>C43+C46</f>
        <v>7457716.4299999997</v>
      </c>
      <c r="D42" s="200">
        <f>D43+D46</f>
        <v>2418435</v>
      </c>
      <c r="E42" s="200">
        <f>E43+E46</f>
        <v>1000000</v>
      </c>
      <c r="F42" s="200">
        <f>F43+F46</f>
        <v>1000000</v>
      </c>
      <c r="G42" s="200">
        <f>G43+G46</f>
        <v>1000000</v>
      </c>
      <c r="H42" s="325"/>
    </row>
    <row r="43" spans="1:8" s="201" customFormat="1" ht="18.75" x14ac:dyDescent="0.2">
      <c r="A43" s="294" t="s">
        <v>142</v>
      </c>
      <c r="B43" s="199" t="s">
        <v>434</v>
      </c>
      <c r="C43" s="200">
        <f>C44+C45</f>
        <v>204.76</v>
      </c>
      <c r="D43" s="200">
        <f>D44+D45</f>
        <v>15110</v>
      </c>
      <c r="E43" s="200">
        <f>E44+E45</f>
        <v>0</v>
      </c>
      <c r="F43" s="200">
        <f>F44+F45</f>
        <v>0</v>
      </c>
      <c r="G43" s="200">
        <f>G44+G45</f>
        <v>0</v>
      </c>
      <c r="H43" s="325"/>
    </row>
    <row r="44" spans="1:8" s="201" customFormat="1" ht="131.25" x14ac:dyDescent="0.2">
      <c r="A44" s="295" t="s">
        <v>435</v>
      </c>
      <c r="B44" s="202" t="s">
        <v>436</v>
      </c>
      <c r="C44" s="203"/>
      <c r="D44" s="203">
        <v>15000</v>
      </c>
      <c r="E44" s="203"/>
      <c r="F44" s="203"/>
      <c r="G44" s="203"/>
      <c r="H44" s="325"/>
    </row>
    <row r="45" spans="1:8" s="201" customFormat="1" ht="56.25" x14ac:dyDescent="0.2">
      <c r="A45" s="295" t="s">
        <v>437</v>
      </c>
      <c r="B45" s="202" t="s">
        <v>438</v>
      </c>
      <c r="C45" s="203">
        <v>204.76</v>
      </c>
      <c r="D45" s="203">
        <v>110</v>
      </c>
      <c r="E45" s="203"/>
      <c r="F45" s="203"/>
      <c r="G45" s="203"/>
      <c r="H45" s="325"/>
    </row>
    <row r="46" spans="1:8" s="201" customFormat="1" ht="37.5" x14ac:dyDescent="0.2">
      <c r="A46" s="204" t="s">
        <v>142</v>
      </c>
      <c r="B46" s="199" t="s">
        <v>413</v>
      </c>
      <c r="C46" s="200">
        <f>C47+C48</f>
        <v>7457511.6699999999</v>
      </c>
      <c r="D46" s="200">
        <f>D47+D48</f>
        <v>2403325</v>
      </c>
      <c r="E46" s="200">
        <f>E47+E48</f>
        <v>1000000</v>
      </c>
      <c r="F46" s="200">
        <f>F47+F48</f>
        <v>1000000</v>
      </c>
      <c r="G46" s="200">
        <f>G47+G48</f>
        <v>1000000</v>
      </c>
      <c r="H46" s="325">
        <v>59</v>
      </c>
    </row>
    <row r="47" spans="1:8" ht="75" x14ac:dyDescent="0.2">
      <c r="A47" s="205" t="s">
        <v>439</v>
      </c>
      <c r="B47" s="202" t="s">
        <v>440</v>
      </c>
      <c r="C47" s="203">
        <v>6404011.6699999999</v>
      </c>
      <c r="D47" s="203">
        <v>2203325</v>
      </c>
      <c r="E47" s="203">
        <v>1000000</v>
      </c>
      <c r="F47" s="203">
        <v>1000000</v>
      </c>
      <c r="G47" s="203">
        <v>1000000</v>
      </c>
      <c r="H47" s="325"/>
    </row>
    <row r="48" spans="1:8" ht="18.75" x14ac:dyDescent="0.2">
      <c r="A48" s="205" t="s">
        <v>441</v>
      </c>
      <c r="B48" s="202" t="s">
        <v>442</v>
      </c>
      <c r="C48" s="203">
        <v>1053500</v>
      </c>
      <c r="D48" s="203">
        <v>200000</v>
      </c>
      <c r="E48" s="203"/>
      <c r="F48" s="203"/>
      <c r="G48" s="203"/>
      <c r="H48" s="325"/>
    </row>
    <row r="49" spans="1:8" s="201" customFormat="1" ht="37.5" x14ac:dyDescent="0.2">
      <c r="A49" s="294">
        <v>50000000</v>
      </c>
      <c r="B49" s="199" t="s">
        <v>443</v>
      </c>
      <c r="C49" s="200">
        <f>C50</f>
        <v>2074226.39</v>
      </c>
      <c r="D49" s="200">
        <f t="shared" ref="D49:G50" si="0">D50</f>
        <v>3184090</v>
      </c>
      <c r="E49" s="200">
        <f t="shared" si="0"/>
        <v>3200209</v>
      </c>
      <c r="F49" s="200">
        <f t="shared" si="0"/>
        <v>2951705</v>
      </c>
      <c r="G49" s="200">
        <f t="shared" si="0"/>
        <v>2653804</v>
      </c>
      <c r="H49" s="325"/>
    </row>
    <row r="50" spans="1:8" s="201" customFormat="1" ht="37.5" x14ac:dyDescent="0.2">
      <c r="A50" s="204" t="s">
        <v>142</v>
      </c>
      <c r="B50" s="199" t="s">
        <v>413</v>
      </c>
      <c r="C50" s="200">
        <f>C51</f>
        <v>2074226.39</v>
      </c>
      <c r="D50" s="200">
        <f t="shared" si="0"/>
        <v>3184090</v>
      </c>
      <c r="E50" s="200">
        <f t="shared" si="0"/>
        <v>3200209</v>
      </c>
      <c r="F50" s="200">
        <f t="shared" si="0"/>
        <v>2951705</v>
      </c>
      <c r="G50" s="200">
        <f t="shared" si="0"/>
        <v>2653804</v>
      </c>
      <c r="H50" s="325"/>
    </row>
    <row r="51" spans="1:8" ht="93.75" x14ac:dyDescent="0.2">
      <c r="A51" s="205" t="s">
        <v>444</v>
      </c>
      <c r="B51" s="202" t="s">
        <v>445</v>
      </c>
      <c r="C51" s="203">
        <v>2074226.39</v>
      </c>
      <c r="D51" s="203">
        <v>3184090</v>
      </c>
      <c r="E51" s="203">
        <v>3200209</v>
      </c>
      <c r="F51" s="203">
        <v>2951705</v>
      </c>
      <c r="G51" s="203">
        <v>2653804</v>
      </c>
      <c r="H51" s="325"/>
    </row>
    <row r="52" spans="1:8" ht="37.5" x14ac:dyDescent="0.2">
      <c r="A52" s="204" t="s">
        <v>142</v>
      </c>
      <c r="B52" s="199" t="s">
        <v>53</v>
      </c>
      <c r="C52" s="200">
        <f>C53+C54</f>
        <v>1965283931.0500007</v>
      </c>
      <c r="D52" s="200">
        <f>D53+D54</f>
        <v>2204741510.8200002</v>
      </c>
      <c r="E52" s="200">
        <f>E53+E54</f>
        <v>2667096540</v>
      </c>
      <c r="F52" s="200">
        <f>F53+F54</f>
        <v>2888009437</v>
      </c>
      <c r="G52" s="200">
        <f>G53+G54</f>
        <v>3059413351</v>
      </c>
      <c r="H52" s="325"/>
    </row>
    <row r="53" spans="1:8" ht="18.75" x14ac:dyDescent="0.2">
      <c r="A53" s="294" t="s">
        <v>142</v>
      </c>
      <c r="B53" s="199" t="s">
        <v>446</v>
      </c>
      <c r="C53" s="200">
        <f>C16+C29+C43</f>
        <v>1900988454.5700006</v>
      </c>
      <c r="D53" s="200">
        <f>D16+D29+D43</f>
        <v>2140058897</v>
      </c>
      <c r="E53" s="200">
        <f>E16+E29+E43</f>
        <v>2581743163</v>
      </c>
      <c r="F53" s="200">
        <f>F16+F29+F43</f>
        <v>2797445532</v>
      </c>
      <c r="G53" s="200">
        <f>G16+G29+G43</f>
        <v>2967887325</v>
      </c>
      <c r="H53" s="325"/>
    </row>
    <row r="54" spans="1:8" ht="18.75" x14ac:dyDescent="0.2">
      <c r="A54" s="204" t="s">
        <v>142</v>
      </c>
      <c r="B54" s="199" t="s">
        <v>447</v>
      </c>
      <c r="C54" s="200">
        <f>C26+C37+C46+C50</f>
        <v>64295476.480000004</v>
      </c>
      <c r="D54" s="200">
        <f>D26+D37+D46+D50</f>
        <v>64682613.82</v>
      </c>
      <c r="E54" s="200">
        <f>E26+E37+E46+E50</f>
        <v>85353377</v>
      </c>
      <c r="F54" s="200">
        <f>F26+F37+F46+F50</f>
        <v>90563905</v>
      </c>
      <c r="G54" s="200">
        <f>G26+G37+G46+G50</f>
        <v>91526026</v>
      </c>
      <c r="H54" s="325"/>
    </row>
    <row r="55" spans="1:8" ht="18.75" x14ac:dyDescent="0.2">
      <c r="A55" s="326" t="s">
        <v>448</v>
      </c>
      <c r="B55" s="326"/>
      <c r="C55" s="326"/>
      <c r="D55" s="326"/>
      <c r="E55" s="326"/>
      <c r="F55" s="326"/>
      <c r="G55" s="326"/>
      <c r="H55" s="324">
        <v>60</v>
      </c>
    </row>
    <row r="56" spans="1:8" s="201" customFormat="1" ht="37.5" hidden="1" customHeight="1" x14ac:dyDescent="0.2">
      <c r="A56" s="204">
        <v>41020000</v>
      </c>
      <c r="B56" s="199" t="s">
        <v>449</v>
      </c>
      <c r="C56" s="206">
        <f>C57+C58</f>
        <v>0</v>
      </c>
      <c r="D56" s="206">
        <f>D57+D58</f>
        <v>0</v>
      </c>
      <c r="E56" s="206">
        <f>E57+E58</f>
        <v>0</v>
      </c>
      <c r="F56" s="206">
        <f>F57+F58</f>
        <v>0</v>
      </c>
      <c r="G56" s="206">
        <f>G57+G58</f>
        <v>0</v>
      </c>
      <c r="H56" s="324"/>
    </row>
    <row r="57" spans="1:8" ht="18.75" hidden="1" customHeight="1" x14ac:dyDescent="0.2">
      <c r="A57" s="295" t="s">
        <v>142</v>
      </c>
      <c r="B57" s="202" t="s">
        <v>446</v>
      </c>
      <c r="C57" s="203"/>
      <c r="D57" s="203"/>
      <c r="E57" s="203"/>
      <c r="F57" s="203"/>
      <c r="G57" s="203"/>
      <c r="H57" s="324"/>
    </row>
    <row r="58" spans="1:8" ht="18.75" hidden="1" customHeight="1" x14ac:dyDescent="0.2">
      <c r="A58" s="205" t="s">
        <v>142</v>
      </c>
      <c r="B58" s="202" t="s">
        <v>447</v>
      </c>
      <c r="C58" s="203"/>
      <c r="D58" s="203"/>
      <c r="E58" s="203"/>
      <c r="F58" s="203"/>
      <c r="G58" s="203"/>
      <c r="H58" s="324"/>
    </row>
    <row r="59" spans="1:8" s="201" customFormat="1" ht="37.5" x14ac:dyDescent="0.2">
      <c r="A59" s="204">
        <v>41030000</v>
      </c>
      <c r="B59" s="199" t="s">
        <v>450</v>
      </c>
      <c r="C59" s="200">
        <f>C60+C61</f>
        <v>482917121.91000003</v>
      </c>
      <c r="D59" s="200">
        <f>D60+D61</f>
        <v>490233959</v>
      </c>
      <c r="E59" s="200">
        <f>E60+E61</f>
        <v>526529200</v>
      </c>
      <c r="F59" s="200">
        <f>F60+F61</f>
        <v>576678300</v>
      </c>
      <c r="G59" s="200">
        <f>G60+G61</f>
        <v>616030500</v>
      </c>
      <c r="H59" s="324"/>
    </row>
    <row r="60" spans="1:8" ht="18.75" x14ac:dyDescent="0.2">
      <c r="A60" s="295" t="s">
        <v>142</v>
      </c>
      <c r="B60" s="202" t="s">
        <v>446</v>
      </c>
      <c r="C60" s="203">
        <v>482917121.91000003</v>
      </c>
      <c r="D60" s="203">
        <v>490233959</v>
      </c>
      <c r="E60" s="203">
        <v>526529200</v>
      </c>
      <c r="F60" s="203">
        <v>576678300</v>
      </c>
      <c r="G60" s="203">
        <v>616030500</v>
      </c>
      <c r="H60" s="324"/>
    </row>
    <row r="61" spans="1:8" ht="18.75" x14ac:dyDescent="0.2">
      <c r="A61" s="205" t="s">
        <v>142</v>
      </c>
      <c r="B61" s="202" t="s">
        <v>447</v>
      </c>
      <c r="C61" s="203"/>
      <c r="D61" s="203"/>
      <c r="E61" s="203"/>
      <c r="F61" s="203"/>
      <c r="G61" s="203"/>
      <c r="H61" s="324"/>
    </row>
    <row r="62" spans="1:8" ht="37.5" x14ac:dyDescent="0.2">
      <c r="A62" s="204" t="s">
        <v>142</v>
      </c>
      <c r="B62" s="199" t="s">
        <v>41</v>
      </c>
      <c r="C62" s="206">
        <f>C63+C64</f>
        <v>482917121.91000003</v>
      </c>
      <c r="D62" s="206">
        <f>D63+D64</f>
        <v>490233959</v>
      </c>
      <c r="E62" s="206">
        <f>E63+E64</f>
        <v>526529200</v>
      </c>
      <c r="F62" s="206">
        <f>F63+F64</f>
        <v>576678300</v>
      </c>
      <c r="G62" s="206">
        <f>G63+G64</f>
        <v>616030500</v>
      </c>
      <c r="H62" s="324"/>
    </row>
    <row r="63" spans="1:8" ht="18.75" x14ac:dyDescent="0.2">
      <c r="A63" s="294" t="s">
        <v>142</v>
      </c>
      <c r="B63" s="199" t="s">
        <v>446</v>
      </c>
      <c r="C63" s="206">
        <f t="shared" ref="C63:G64" si="1">C57+C60</f>
        <v>482917121.91000003</v>
      </c>
      <c r="D63" s="206">
        <f t="shared" si="1"/>
        <v>490233959</v>
      </c>
      <c r="E63" s="206">
        <f t="shared" si="1"/>
        <v>526529200</v>
      </c>
      <c r="F63" s="206">
        <f t="shared" si="1"/>
        <v>576678300</v>
      </c>
      <c r="G63" s="206">
        <f t="shared" si="1"/>
        <v>616030500</v>
      </c>
      <c r="H63" s="324"/>
    </row>
    <row r="64" spans="1:8" ht="18.75" x14ac:dyDescent="0.2">
      <c r="A64" s="204" t="s">
        <v>142</v>
      </c>
      <c r="B64" s="199" t="s">
        <v>447</v>
      </c>
      <c r="C64" s="206">
        <f t="shared" si="1"/>
        <v>0</v>
      </c>
      <c r="D64" s="206">
        <f t="shared" si="1"/>
        <v>0</v>
      </c>
      <c r="E64" s="206">
        <f t="shared" si="1"/>
        <v>0</v>
      </c>
      <c r="F64" s="206">
        <f t="shared" si="1"/>
        <v>0</v>
      </c>
      <c r="G64" s="206">
        <f t="shared" si="1"/>
        <v>0</v>
      </c>
      <c r="H64" s="324"/>
    </row>
    <row r="65" spans="1:8" ht="18.75" x14ac:dyDescent="0.2">
      <c r="A65" s="326" t="s">
        <v>451</v>
      </c>
      <c r="B65" s="326"/>
      <c r="C65" s="326"/>
      <c r="D65" s="326"/>
      <c r="E65" s="326"/>
      <c r="F65" s="326"/>
      <c r="G65" s="326"/>
      <c r="H65" s="324"/>
    </row>
    <row r="66" spans="1:8" s="201" customFormat="1" ht="37.5" x14ac:dyDescent="0.2">
      <c r="A66" s="204">
        <v>41040000</v>
      </c>
      <c r="B66" s="199" t="s">
        <v>529</v>
      </c>
      <c r="C66" s="206">
        <f>C67+C68</f>
        <v>2739700</v>
      </c>
      <c r="D66" s="206">
        <f>D67+D68</f>
        <v>0</v>
      </c>
      <c r="E66" s="206">
        <f>E67+E68</f>
        <v>0</v>
      </c>
      <c r="F66" s="206">
        <f>F67+F68</f>
        <v>0</v>
      </c>
      <c r="G66" s="206">
        <f>G67+G68</f>
        <v>0</v>
      </c>
      <c r="H66" s="324"/>
    </row>
    <row r="67" spans="1:8" ht="18.75" x14ac:dyDescent="0.2">
      <c r="A67" s="295" t="s">
        <v>142</v>
      </c>
      <c r="B67" s="202" t="s">
        <v>446</v>
      </c>
      <c r="C67" s="203">
        <v>2739700</v>
      </c>
      <c r="D67" s="295"/>
      <c r="E67" s="295"/>
      <c r="F67" s="295"/>
      <c r="G67" s="295"/>
      <c r="H67" s="324"/>
    </row>
    <row r="68" spans="1:8" ht="18.75" x14ac:dyDescent="0.2">
      <c r="A68" s="205" t="s">
        <v>142</v>
      </c>
      <c r="B68" s="202" t="s">
        <v>447</v>
      </c>
      <c r="C68" s="203"/>
      <c r="D68" s="295"/>
      <c r="E68" s="295"/>
      <c r="F68" s="295"/>
      <c r="G68" s="295"/>
      <c r="H68" s="324"/>
    </row>
    <row r="69" spans="1:8" s="201" customFormat="1" ht="37.5" x14ac:dyDescent="0.2">
      <c r="A69" s="204">
        <v>41050000</v>
      </c>
      <c r="B69" s="199" t="s">
        <v>452</v>
      </c>
      <c r="C69" s="206">
        <f>C70+C71</f>
        <v>129505284.71000001</v>
      </c>
      <c r="D69" s="206">
        <f>D70+D71</f>
        <v>22544012.240000002</v>
      </c>
      <c r="E69" s="206">
        <f>E70+E71</f>
        <v>5880048</v>
      </c>
      <c r="F69" s="206">
        <f>F70+F71</f>
        <v>6214727</v>
      </c>
      <c r="G69" s="206">
        <f>G70+G71</f>
        <v>6594782</v>
      </c>
      <c r="H69" s="324"/>
    </row>
    <row r="70" spans="1:8" ht="18.75" x14ac:dyDescent="0.2">
      <c r="A70" s="295" t="s">
        <v>142</v>
      </c>
      <c r="B70" s="202" t="s">
        <v>446</v>
      </c>
      <c r="C70" s="203">
        <v>49201284.710000001</v>
      </c>
      <c r="D70" s="203">
        <v>20790012.240000002</v>
      </c>
      <c r="E70" s="203">
        <v>5880048</v>
      </c>
      <c r="F70" s="203">
        <v>6214727</v>
      </c>
      <c r="G70" s="203">
        <v>6594782</v>
      </c>
      <c r="H70" s="324"/>
    </row>
    <row r="71" spans="1:8" ht="18.75" x14ac:dyDescent="0.2">
      <c r="A71" s="205" t="s">
        <v>142</v>
      </c>
      <c r="B71" s="202" t="s">
        <v>447</v>
      </c>
      <c r="C71" s="203">
        <v>80304000</v>
      </c>
      <c r="D71" s="203">
        <v>1754000</v>
      </c>
      <c r="E71" s="203"/>
      <c r="F71" s="203"/>
      <c r="G71" s="203"/>
      <c r="H71" s="324"/>
    </row>
    <row r="72" spans="1:8" s="201" customFormat="1" ht="56.25" x14ac:dyDescent="0.2">
      <c r="A72" s="204" t="s">
        <v>453</v>
      </c>
      <c r="B72" s="199" t="s">
        <v>530</v>
      </c>
      <c r="C72" s="206">
        <f>C73+C74</f>
        <v>504710.55</v>
      </c>
      <c r="D72" s="206">
        <f>D73+D74</f>
        <v>630000</v>
      </c>
      <c r="E72" s="206">
        <f>E73+E74</f>
        <v>0</v>
      </c>
      <c r="F72" s="206">
        <f>F73+F74</f>
        <v>0</v>
      </c>
      <c r="G72" s="206">
        <f>G73+G74</f>
        <v>0</v>
      </c>
      <c r="H72" s="324"/>
    </row>
    <row r="73" spans="1:8" ht="18.75" x14ac:dyDescent="0.2">
      <c r="A73" s="295" t="s">
        <v>142</v>
      </c>
      <c r="B73" s="202" t="s">
        <v>446</v>
      </c>
      <c r="C73" s="203"/>
      <c r="D73" s="203"/>
      <c r="E73" s="203"/>
      <c r="F73" s="203"/>
      <c r="G73" s="203"/>
      <c r="H73" s="324"/>
    </row>
    <row r="74" spans="1:8" ht="18.75" x14ac:dyDescent="0.2">
      <c r="A74" s="205" t="s">
        <v>142</v>
      </c>
      <c r="B74" s="202" t="s">
        <v>447</v>
      </c>
      <c r="C74" s="203">
        <v>504710.55</v>
      </c>
      <c r="D74" s="203">
        <v>630000</v>
      </c>
      <c r="E74" s="203"/>
      <c r="F74" s="203"/>
      <c r="G74" s="203"/>
      <c r="H74" s="324"/>
    </row>
    <row r="75" spans="1:8" ht="37.5" x14ac:dyDescent="0.2">
      <c r="A75" s="204" t="s">
        <v>142</v>
      </c>
      <c r="B75" s="199" t="s">
        <v>531</v>
      </c>
      <c r="C75" s="206">
        <f>C76+C77</f>
        <v>132749695.25999999</v>
      </c>
      <c r="D75" s="206">
        <f>D76+D77</f>
        <v>23174012.240000002</v>
      </c>
      <c r="E75" s="206">
        <f>E76+E77</f>
        <v>5880048</v>
      </c>
      <c r="F75" s="206">
        <f>F76+F77</f>
        <v>6214727</v>
      </c>
      <c r="G75" s="206">
        <f>G76+G77</f>
        <v>6594782</v>
      </c>
      <c r="H75" s="324"/>
    </row>
    <row r="76" spans="1:8" ht="18.75" x14ac:dyDescent="0.2">
      <c r="A76" s="294" t="s">
        <v>142</v>
      </c>
      <c r="B76" s="199" t="s">
        <v>446</v>
      </c>
      <c r="C76" s="206">
        <f>C67+C70+C73</f>
        <v>51940984.710000001</v>
      </c>
      <c r="D76" s="206">
        <f>D67+D70+D73</f>
        <v>20790012.240000002</v>
      </c>
      <c r="E76" s="206">
        <f>E67+E70</f>
        <v>5880048</v>
      </c>
      <c r="F76" s="206">
        <f>F67+F70</f>
        <v>6214727</v>
      </c>
      <c r="G76" s="206">
        <f>G67+G70</f>
        <v>6594782</v>
      </c>
      <c r="H76" s="324"/>
    </row>
    <row r="77" spans="1:8" ht="18.75" x14ac:dyDescent="0.2">
      <c r="A77" s="204" t="s">
        <v>142</v>
      </c>
      <c r="B77" s="199" t="s">
        <v>447</v>
      </c>
      <c r="C77" s="206">
        <f>C71+C68+C74</f>
        <v>80808710.549999997</v>
      </c>
      <c r="D77" s="206">
        <f>D71+D68+D74</f>
        <v>2384000</v>
      </c>
      <c r="E77" s="206">
        <f>E71+E68</f>
        <v>0</v>
      </c>
      <c r="F77" s="206">
        <f>F71+F68</f>
        <v>0</v>
      </c>
      <c r="G77" s="206">
        <f>G71+G68</f>
        <v>0</v>
      </c>
      <c r="H77" s="324"/>
    </row>
    <row r="78" spans="1:8" ht="37.5" x14ac:dyDescent="0.2">
      <c r="A78" s="204" t="s">
        <v>142</v>
      </c>
      <c r="B78" s="199" t="s">
        <v>532</v>
      </c>
      <c r="C78" s="206">
        <f>C79+C80</f>
        <v>2580950748.2200007</v>
      </c>
      <c r="D78" s="206">
        <f>D79+D80</f>
        <v>2718149482.0599999</v>
      </c>
      <c r="E78" s="206">
        <f>E79+E80</f>
        <v>3199505788</v>
      </c>
      <c r="F78" s="206">
        <f>F79+F80</f>
        <v>3470902464</v>
      </c>
      <c r="G78" s="206">
        <f>G79+G80</f>
        <v>3682038633</v>
      </c>
      <c r="H78" s="324"/>
    </row>
    <row r="79" spans="1:8" ht="18.75" x14ac:dyDescent="0.2">
      <c r="A79" s="204" t="s">
        <v>142</v>
      </c>
      <c r="B79" s="199" t="s">
        <v>446</v>
      </c>
      <c r="C79" s="206">
        <f>C76+C63+C53+C73</f>
        <v>2435846561.1900005</v>
      </c>
      <c r="D79" s="206">
        <f>D76+D63+D53+D73</f>
        <v>2651082868.2399998</v>
      </c>
      <c r="E79" s="206">
        <f>E76+E63+E53+E73</f>
        <v>3114152411</v>
      </c>
      <c r="F79" s="206">
        <f>F76+F63+F53+F73</f>
        <v>3380338559</v>
      </c>
      <c r="G79" s="206">
        <f>G76+G63+G53+G73</f>
        <v>3590512607</v>
      </c>
      <c r="H79" s="324"/>
    </row>
    <row r="80" spans="1:8" ht="18.75" x14ac:dyDescent="0.2">
      <c r="A80" s="204" t="s">
        <v>142</v>
      </c>
      <c r="B80" s="199" t="s">
        <v>447</v>
      </c>
      <c r="C80" s="206">
        <f>C77+C64+C54</f>
        <v>145104187.03</v>
      </c>
      <c r="D80" s="206">
        <f>D77+D64+D54</f>
        <v>67066613.82</v>
      </c>
      <c r="E80" s="206">
        <f>E77+E64+E54</f>
        <v>85353377</v>
      </c>
      <c r="F80" s="206">
        <f>F77+F64+F54</f>
        <v>90563905</v>
      </c>
      <c r="G80" s="206">
        <f>G77+G64+G54</f>
        <v>91526026</v>
      </c>
      <c r="H80" s="324"/>
    </row>
    <row r="81" spans="1:8" s="208" customFormat="1" ht="15" x14ac:dyDescent="0.2">
      <c r="A81" s="207"/>
      <c r="H81" s="324"/>
    </row>
    <row r="82" spans="1:8" x14ac:dyDescent="0.2">
      <c r="C82" s="276"/>
      <c r="D82" s="276"/>
      <c r="E82" s="276"/>
      <c r="F82" s="276"/>
      <c r="G82" s="276"/>
    </row>
    <row r="83" spans="1:8" x14ac:dyDescent="0.2">
      <c r="C83" s="276"/>
      <c r="D83" s="276"/>
      <c r="E83" s="276"/>
      <c r="F83" s="276"/>
      <c r="G83" s="276"/>
    </row>
    <row r="84" spans="1:8" x14ac:dyDescent="0.2">
      <c r="C84" s="276"/>
      <c r="D84" s="276"/>
      <c r="E84" s="276"/>
      <c r="F84" s="276"/>
      <c r="G84" s="276"/>
    </row>
    <row r="85" spans="1:8" x14ac:dyDescent="0.2">
      <c r="C85" s="276"/>
      <c r="D85" s="276"/>
      <c r="E85" s="276"/>
      <c r="F85" s="276"/>
      <c r="G85" s="276"/>
    </row>
  </sheetData>
  <mergeCells count="14">
    <mergeCell ref="A14:G14"/>
    <mergeCell ref="A55:G55"/>
    <mergeCell ref="A65:G65"/>
    <mergeCell ref="E1:G1"/>
    <mergeCell ref="A6:G6"/>
    <mergeCell ref="A8:G8"/>
    <mergeCell ref="A9:G9"/>
    <mergeCell ref="A11:A12"/>
    <mergeCell ref="B11:B12"/>
    <mergeCell ref="H1:H22"/>
    <mergeCell ref="H23:H34"/>
    <mergeCell ref="H35:H45"/>
    <mergeCell ref="H46:H54"/>
    <mergeCell ref="H55:H81"/>
  </mergeCells>
  <pageMargins left="0.27559055118110237" right="0.19685039370078741" top="1.1811023622047245" bottom="0.74803149606299213" header="0.31496062992125984" footer="0.31496062992125984"/>
  <pageSetup paperSize="9" scale="65" orientation="landscape" r:id="rId1"/>
  <rowBreaks count="4" manualBreakCount="4">
    <brk id="22" max="7" man="1"/>
    <brk id="34" max="7" man="1"/>
    <brk id="45" max="7" man="1"/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Zeros="0" view="pageBreakPreview" zoomScaleNormal="100" zoomScaleSheetLayoutView="100" workbookViewId="0">
      <selection activeCell="A11" sqref="A11:G11"/>
    </sheetView>
  </sheetViews>
  <sheetFormatPr defaultRowHeight="15" x14ac:dyDescent="0.25"/>
  <cols>
    <col min="1" max="1" width="11.1640625" style="2" customWidth="1"/>
    <col min="2" max="2" width="47.33203125" style="7" customWidth="1"/>
    <col min="3" max="3" width="19.6640625" style="2" customWidth="1"/>
    <col min="4" max="4" width="19.83203125" style="31" customWidth="1"/>
    <col min="5" max="5" width="19.5" style="2" customWidth="1"/>
    <col min="6" max="6" width="18" style="2" customWidth="1"/>
    <col min="7" max="7" width="18.1640625" style="2" customWidth="1"/>
    <col min="8" max="8" width="5.5" style="291" customWidth="1"/>
    <col min="9" max="16384" width="9.33203125" style="1"/>
  </cols>
  <sheetData>
    <row r="1" spans="1:8" ht="12.75" x14ac:dyDescent="0.2">
      <c r="E1" s="318" t="s">
        <v>48</v>
      </c>
      <c r="F1" s="319"/>
      <c r="G1" s="319"/>
      <c r="H1" s="317">
        <v>61</v>
      </c>
    </row>
    <row r="2" spans="1:8" ht="26.25" customHeight="1" x14ac:dyDescent="0.2">
      <c r="E2" s="333" t="s">
        <v>140</v>
      </c>
      <c r="F2" s="333"/>
      <c r="G2" s="333"/>
      <c r="H2" s="317"/>
    </row>
    <row r="3" spans="1:8" ht="26.25" customHeight="1" x14ac:dyDescent="0.2">
      <c r="A3" s="48"/>
      <c r="B3" s="49"/>
      <c r="C3" s="48"/>
      <c r="E3" s="49"/>
      <c r="F3" s="49"/>
      <c r="G3" s="49"/>
      <c r="H3" s="317"/>
    </row>
    <row r="4" spans="1:8" ht="26.25" customHeight="1" x14ac:dyDescent="0.2">
      <c r="A4" s="48"/>
      <c r="B4" s="49"/>
      <c r="C4" s="48"/>
      <c r="E4" s="49"/>
      <c r="F4" s="49"/>
      <c r="G4" s="49"/>
      <c r="H4" s="317"/>
    </row>
    <row r="5" spans="1:8" ht="18.75" x14ac:dyDescent="0.2">
      <c r="B5" s="321" t="s">
        <v>47</v>
      </c>
      <c r="C5" s="321"/>
      <c r="D5" s="321"/>
      <c r="E5" s="321"/>
      <c r="F5" s="321"/>
      <c r="H5" s="317"/>
    </row>
    <row r="6" spans="1:8" ht="8.25" customHeight="1" x14ac:dyDescent="0.2">
      <c r="B6" s="9"/>
      <c r="C6" s="9"/>
      <c r="D6" s="32"/>
      <c r="E6" s="9"/>
      <c r="F6" s="9"/>
      <c r="H6" s="317"/>
    </row>
    <row r="7" spans="1:8" ht="17.25" customHeight="1" x14ac:dyDescent="0.2">
      <c r="A7" s="323">
        <v>18531000000</v>
      </c>
      <c r="B7" s="323"/>
      <c r="C7" s="36"/>
      <c r="D7" s="32"/>
      <c r="E7" s="36"/>
      <c r="F7" s="36"/>
      <c r="G7" s="35"/>
      <c r="H7" s="317"/>
    </row>
    <row r="8" spans="1:8" ht="9" customHeight="1" x14ac:dyDescent="0.25">
      <c r="A8" s="38" t="s">
        <v>134</v>
      </c>
      <c r="B8" s="37"/>
      <c r="C8" s="36"/>
      <c r="D8" s="32"/>
      <c r="E8" s="36"/>
      <c r="F8" s="36"/>
      <c r="G8" s="35"/>
      <c r="H8" s="317"/>
    </row>
    <row r="9" spans="1:8" ht="12.75" x14ac:dyDescent="0.2">
      <c r="G9" s="3" t="s">
        <v>22</v>
      </c>
      <c r="H9" s="317"/>
    </row>
    <row r="10" spans="1:8" ht="38.25" x14ac:dyDescent="0.2">
      <c r="A10" s="5" t="s">
        <v>50</v>
      </c>
      <c r="B10" s="5" t="s">
        <v>27</v>
      </c>
      <c r="C10" s="5" t="s">
        <v>534</v>
      </c>
      <c r="D10" s="23" t="s">
        <v>135</v>
      </c>
      <c r="E10" s="5" t="s">
        <v>136</v>
      </c>
      <c r="F10" s="5" t="s">
        <v>44</v>
      </c>
      <c r="G10" s="5" t="s">
        <v>533</v>
      </c>
      <c r="H10" s="317"/>
    </row>
    <row r="11" spans="1:8" ht="19.5" customHeight="1" x14ac:dyDescent="0.2">
      <c r="A11" s="332" t="s">
        <v>49</v>
      </c>
      <c r="B11" s="332"/>
      <c r="C11" s="332"/>
      <c r="D11" s="332"/>
      <c r="E11" s="332"/>
      <c r="F11" s="332"/>
      <c r="G11" s="332"/>
      <c r="H11" s="317"/>
    </row>
    <row r="12" spans="1:8" ht="14.25" customHeight="1" x14ac:dyDescent="0.2">
      <c r="A12" s="5">
        <v>200000</v>
      </c>
      <c r="B12" s="6" t="s">
        <v>51</v>
      </c>
      <c r="C12" s="8">
        <v>304098.18999999762</v>
      </c>
      <c r="D12" s="25">
        <v>128590780.38000005</v>
      </c>
      <c r="E12" s="8">
        <v>85659642</v>
      </c>
      <c r="F12" s="8">
        <v>48221854</v>
      </c>
      <c r="G12" s="8">
        <v>0</v>
      </c>
      <c r="H12" s="317"/>
    </row>
    <row r="13" spans="1:8" s="14" customFormat="1" ht="12.75" x14ac:dyDescent="0.2">
      <c r="A13" s="46"/>
      <c r="B13" s="47" t="s">
        <v>32</v>
      </c>
      <c r="C13" s="13">
        <v>-419780315.81999999</v>
      </c>
      <c r="D13" s="44">
        <v>-442156920.56</v>
      </c>
      <c r="E13" s="13">
        <v>-624136710</v>
      </c>
      <c r="F13" s="13">
        <v>-676446436</v>
      </c>
      <c r="G13" s="13">
        <v>-733084447</v>
      </c>
      <c r="H13" s="317"/>
    </row>
    <row r="14" spans="1:8" s="14" customFormat="1" ht="12.75" x14ac:dyDescent="0.2">
      <c r="A14" s="46"/>
      <c r="B14" s="47" t="s">
        <v>33</v>
      </c>
      <c r="C14" s="13">
        <v>420084414.00999999</v>
      </c>
      <c r="D14" s="44">
        <v>570747700.94000006</v>
      </c>
      <c r="E14" s="13">
        <v>709796352</v>
      </c>
      <c r="F14" s="13">
        <v>724668290</v>
      </c>
      <c r="G14" s="13">
        <v>733084447</v>
      </c>
      <c r="H14" s="317"/>
    </row>
    <row r="15" spans="1:8" ht="15.75" customHeight="1" x14ac:dyDescent="0.2">
      <c r="A15" s="5">
        <v>300000</v>
      </c>
      <c r="B15" s="6" t="s">
        <v>52</v>
      </c>
      <c r="C15" s="8">
        <v>10567205.369999999</v>
      </c>
      <c r="D15" s="25">
        <v>24018270</v>
      </c>
      <c r="E15" s="8">
        <v>27646432</v>
      </c>
      <c r="F15" s="8">
        <v>-2018568</v>
      </c>
      <c r="G15" s="8">
        <v>-9802676</v>
      </c>
      <c r="H15" s="317"/>
    </row>
    <row r="16" spans="1:8" s="14" customFormat="1" ht="12.75" x14ac:dyDescent="0.2">
      <c r="A16" s="46"/>
      <c r="B16" s="47" t="s">
        <v>32</v>
      </c>
      <c r="C16" s="13">
        <v>0</v>
      </c>
      <c r="D16" s="44">
        <v>0</v>
      </c>
      <c r="E16" s="13">
        <v>0</v>
      </c>
      <c r="F16" s="13">
        <v>0</v>
      </c>
      <c r="G16" s="13">
        <v>0</v>
      </c>
      <c r="H16" s="317"/>
    </row>
    <row r="17" spans="1:8" s="14" customFormat="1" ht="15.75" customHeight="1" x14ac:dyDescent="0.2">
      <c r="A17" s="46"/>
      <c r="B17" s="47" t="s">
        <v>33</v>
      </c>
      <c r="C17" s="13">
        <v>10567205.369999999</v>
      </c>
      <c r="D17" s="44">
        <v>24018270</v>
      </c>
      <c r="E17" s="13">
        <v>27646432</v>
      </c>
      <c r="F17" s="13">
        <v>-2018568</v>
      </c>
      <c r="G17" s="13">
        <v>-9802676</v>
      </c>
      <c r="H17" s="317"/>
    </row>
    <row r="18" spans="1:8" s="18" customFormat="1" ht="13.5" customHeight="1" x14ac:dyDescent="0.25">
      <c r="A18" s="15"/>
      <c r="B18" s="16" t="s">
        <v>53</v>
      </c>
      <c r="C18" s="17">
        <v>10871303.559999997</v>
      </c>
      <c r="D18" s="28">
        <v>152609050.38000005</v>
      </c>
      <c r="E18" s="17">
        <v>113306074</v>
      </c>
      <c r="F18" s="17">
        <v>46203286</v>
      </c>
      <c r="G18" s="17">
        <v>-9802676</v>
      </c>
      <c r="H18" s="317"/>
    </row>
    <row r="19" spans="1:8" s="18" customFormat="1" ht="13.5" x14ac:dyDescent="0.25">
      <c r="A19" s="15"/>
      <c r="B19" s="16" t="s">
        <v>32</v>
      </c>
      <c r="C19" s="17">
        <v>-419780315.81999999</v>
      </c>
      <c r="D19" s="28">
        <v>-442156920.56</v>
      </c>
      <c r="E19" s="17">
        <v>-624136710</v>
      </c>
      <c r="F19" s="17">
        <v>-676446436</v>
      </c>
      <c r="G19" s="17">
        <v>-733084447</v>
      </c>
      <c r="H19" s="317"/>
    </row>
    <row r="20" spans="1:8" s="18" customFormat="1" ht="13.5" x14ac:dyDescent="0.25">
      <c r="A20" s="15"/>
      <c r="B20" s="16" t="s">
        <v>33</v>
      </c>
      <c r="C20" s="17">
        <v>430651619.38</v>
      </c>
      <c r="D20" s="28">
        <v>594765970.94000006</v>
      </c>
      <c r="E20" s="17">
        <v>737442784</v>
      </c>
      <c r="F20" s="17">
        <v>722649722</v>
      </c>
      <c r="G20" s="17">
        <v>723281771</v>
      </c>
      <c r="H20" s="317"/>
    </row>
    <row r="21" spans="1:8" ht="12.75" x14ac:dyDescent="0.2">
      <c r="A21" s="332" t="s">
        <v>54</v>
      </c>
      <c r="B21" s="332"/>
      <c r="C21" s="332"/>
      <c r="D21" s="332"/>
      <c r="E21" s="332"/>
      <c r="F21" s="332"/>
      <c r="G21" s="332"/>
      <c r="H21" s="317"/>
    </row>
    <row r="22" spans="1:8" ht="25.5" x14ac:dyDescent="0.2">
      <c r="A22" s="5">
        <v>400000</v>
      </c>
      <c r="B22" s="6" t="s">
        <v>55</v>
      </c>
      <c r="C22" s="8">
        <v>10567205.369999999</v>
      </c>
      <c r="D22" s="25">
        <v>120877865</v>
      </c>
      <c r="E22" s="8">
        <v>113306074</v>
      </c>
      <c r="F22" s="8">
        <v>46203286</v>
      </c>
      <c r="G22" s="8">
        <v>-9802676</v>
      </c>
      <c r="H22" s="317"/>
    </row>
    <row r="23" spans="1:8" s="14" customFormat="1" ht="12.75" x14ac:dyDescent="0.2">
      <c r="A23" s="46"/>
      <c r="B23" s="47" t="s">
        <v>32</v>
      </c>
      <c r="C23" s="13">
        <v>0</v>
      </c>
      <c r="D23" s="44">
        <v>0</v>
      </c>
      <c r="E23" s="13">
        <v>0</v>
      </c>
      <c r="F23" s="13">
        <v>0</v>
      </c>
      <c r="G23" s="13">
        <v>0</v>
      </c>
      <c r="H23" s="317"/>
    </row>
    <row r="24" spans="1:8" s="14" customFormat="1" ht="12.75" x14ac:dyDescent="0.2">
      <c r="A24" s="46"/>
      <c r="B24" s="47" t="s">
        <v>33</v>
      </c>
      <c r="C24" s="13">
        <v>10567205.369999999</v>
      </c>
      <c r="D24" s="44">
        <v>120877865</v>
      </c>
      <c r="E24" s="13">
        <v>113306074</v>
      </c>
      <c r="F24" s="13">
        <v>46203286</v>
      </c>
      <c r="G24" s="13">
        <v>-9802676</v>
      </c>
      <c r="H24" s="317"/>
    </row>
    <row r="25" spans="1:8" ht="25.5" x14ac:dyDescent="0.2">
      <c r="A25" s="5">
        <v>600000</v>
      </c>
      <c r="B25" s="6" t="s">
        <v>132</v>
      </c>
      <c r="C25" s="8">
        <v>304098.18999999762</v>
      </c>
      <c r="D25" s="25">
        <v>31731185.379999995</v>
      </c>
      <c r="E25" s="8">
        <v>0</v>
      </c>
      <c r="F25" s="8">
        <v>0</v>
      </c>
      <c r="G25" s="8">
        <v>0</v>
      </c>
      <c r="H25" s="317"/>
    </row>
    <row r="26" spans="1:8" s="14" customFormat="1" ht="12.75" x14ac:dyDescent="0.2">
      <c r="A26" s="46"/>
      <c r="B26" s="47" t="s">
        <v>32</v>
      </c>
      <c r="C26" s="13">
        <v>-419780315.81999999</v>
      </c>
      <c r="D26" s="44">
        <v>-442156920.56</v>
      </c>
      <c r="E26" s="13">
        <v>-624136710</v>
      </c>
      <c r="F26" s="13">
        <v>-676446436</v>
      </c>
      <c r="G26" s="13">
        <v>-733084447</v>
      </c>
      <c r="H26" s="317"/>
    </row>
    <row r="27" spans="1:8" s="14" customFormat="1" ht="12.75" x14ac:dyDescent="0.2">
      <c r="A27" s="46"/>
      <c r="B27" s="47" t="s">
        <v>33</v>
      </c>
      <c r="C27" s="13">
        <v>420084414.00999999</v>
      </c>
      <c r="D27" s="44">
        <v>473888105.94</v>
      </c>
      <c r="E27" s="13">
        <v>624136710</v>
      </c>
      <c r="F27" s="13">
        <v>676446436</v>
      </c>
      <c r="G27" s="13">
        <v>733084447</v>
      </c>
      <c r="H27" s="317"/>
    </row>
    <row r="28" spans="1:8" s="18" customFormat="1" ht="17.25" customHeight="1" x14ac:dyDescent="0.25">
      <c r="A28" s="15"/>
      <c r="B28" s="16" t="s">
        <v>41</v>
      </c>
      <c r="C28" s="17">
        <v>10871303.559999997</v>
      </c>
      <c r="D28" s="28">
        <v>152609050.38</v>
      </c>
      <c r="E28" s="17">
        <v>113306074</v>
      </c>
      <c r="F28" s="17">
        <v>46203286</v>
      </c>
      <c r="G28" s="17">
        <v>-9802676</v>
      </c>
      <c r="H28" s="317"/>
    </row>
    <row r="29" spans="1:8" s="18" customFormat="1" ht="13.5" x14ac:dyDescent="0.25">
      <c r="A29" s="15"/>
      <c r="B29" s="16" t="s">
        <v>32</v>
      </c>
      <c r="C29" s="17">
        <v>-419780315.81999999</v>
      </c>
      <c r="D29" s="28">
        <v>-442156920.56</v>
      </c>
      <c r="E29" s="17">
        <v>-624136710</v>
      </c>
      <c r="F29" s="17">
        <v>-676446436</v>
      </c>
      <c r="G29" s="17">
        <v>-733084447</v>
      </c>
      <c r="H29" s="317"/>
    </row>
    <row r="30" spans="1:8" s="18" customFormat="1" ht="13.5" x14ac:dyDescent="0.25">
      <c r="A30" s="15"/>
      <c r="B30" s="16" t="s">
        <v>33</v>
      </c>
      <c r="C30" s="17">
        <v>430651619.38</v>
      </c>
      <c r="D30" s="28">
        <v>594765970.94000006</v>
      </c>
      <c r="E30" s="17">
        <v>737442784</v>
      </c>
      <c r="F30" s="17">
        <v>722649722</v>
      </c>
      <c r="G30" s="17">
        <v>723281771</v>
      </c>
      <c r="H30" s="317"/>
    </row>
  </sheetData>
  <mergeCells count="7">
    <mergeCell ref="H1:H30"/>
    <mergeCell ref="E1:G1"/>
    <mergeCell ref="B5:F5"/>
    <mergeCell ref="A11:G11"/>
    <mergeCell ref="A21:G21"/>
    <mergeCell ref="A7:B7"/>
    <mergeCell ref="E2:G2"/>
  </mergeCells>
  <pageMargins left="0.53" right="0.23622047244094491" top="0.74803149606299213" bottom="0.74803149606299213" header="0.31496062992125984" footer="0.31496062992125984"/>
  <pageSetup paperSize="9" scale="9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="60" zoomScaleNormal="70" workbookViewId="0">
      <selection activeCell="M15" sqref="M15"/>
    </sheetView>
  </sheetViews>
  <sheetFormatPr defaultRowHeight="15" x14ac:dyDescent="0.25"/>
  <cols>
    <col min="1" max="1" width="22.33203125" style="134" customWidth="1"/>
    <col min="2" max="2" width="48.83203125" style="134" customWidth="1"/>
    <col min="3" max="3" width="27.33203125" style="134" customWidth="1"/>
    <col min="4" max="4" width="27.83203125" style="134" customWidth="1"/>
    <col min="5" max="5" width="27" style="134" customWidth="1"/>
    <col min="6" max="6" width="28" style="134" customWidth="1"/>
    <col min="7" max="7" width="29.83203125" style="134" customWidth="1"/>
    <col min="8" max="8" width="6" style="134" customWidth="1"/>
    <col min="9" max="10" width="35.83203125" style="134" customWidth="1"/>
    <col min="11" max="16384" width="9.33203125" style="135"/>
  </cols>
  <sheetData>
    <row r="1" spans="1:10" ht="31.5" customHeight="1" x14ac:dyDescent="0.25">
      <c r="A1" s="131"/>
      <c r="B1" s="131"/>
      <c r="C1" s="131"/>
      <c r="D1" s="132"/>
      <c r="E1" s="131"/>
      <c r="F1" s="335" t="s">
        <v>383</v>
      </c>
      <c r="G1" s="335"/>
      <c r="H1" s="334">
        <v>62</v>
      </c>
    </row>
    <row r="2" spans="1:10" ht="54.75" customHeight="1" x14ac:dyDescent="0.25">
      <c r="A2" s="131"/>
      <c r="B2" s="131"/>
      <c r="C2" s="131"/>
      <c r="D2" s="132"/>
      <c r="E2" s="131"/>
      <c r="F2" s="336" t="s">
        <v>140</v>
      </c>
      <c r="G2" s="336"/>
      <c r="H2" s="334"/>
    </row>
    <row r="3" spans="1:10" ht="18.75" x14ac:dyDescent="0.25">
      <c r="A3" s="131"/>
      <c r="B3" s="131"/>
      <c r="C3" s="131"/>
      <c r="D3" s="132"/>
      <c r="E3" s="131"/>
      <c r="F3" s="131"/>
      <c r="G3" s="133"/>
      <c r="H3" s="334"/>
    </row>
    <row r="4" spans="1:10" ht="32.25" customHeight="1" x14ac:dyDescent="0.25">
      <c r="A4" s="337" t="s">
        <v>361</v>
      </c>
      <c r="B4" s="337"/>
      <c r="C4" s="337"/>
      <c r="D4" s="337"/>
      <c r="E4" s="337"/>
      <c r="F4" s="337"/>
      <c r="G4" s="337"/>
      <c r="H4" s="334"/>
    </row>
    <row r="5" spans="1:10" ht="18.75" x14ac:dyDescent="0.25">
      <c r="A5" s="323">
        <v>18531000000</v>
      </c>
      <c r="B5" s="323"/>
      <c r="C5" s="131"/>
      <c r="D5" s="132"/>
      <c r="E5" s="131"/>
      <c r="F5" s="131"/>
      <c r="G5" s="131"/>
      <c r="H5" s="334"/>
    </row>
    <row r="6" spans="1:10" ht="18.75" x14ac:dyDescent="0.25">
      <c r="A6" s="38" t="s">
        <v>134</v>
      </c>
      <c r="B6" s="37"/>
      <c r="C6" s="131"/>
      <c r="D6" s="132"/>
      <c r="E6" s="131"/>
      <c r="F6" s="131"/>
      <c r="G6" s="131"/>
      <c r="H6" s="334"/>
    </row>
    <row r="7" spans="1:10" x14ac:dyDescent="0.25">
      <c r="A7" s="131"/>
      <c r="B7" s="131"/>
      <c r="C7" s="131"/>
      <c r="D7" s="131"/>
      <c r="E7" s="131"/>
      <c r="F7" s="131"/>
      <c r="G7" s="136" t="s">
        <v>22</v>
      </c>
      <c r="H7" s="334"/>
    </row>
    <row r="8" spans="1:10" ht="15.75" x14ac:dyDescent="0.25">
      <c r="A8" s="338" t="s">
        <v>362</v>
      </c>
      <c r="B8" s="338" t="s">
        <v>27</v>
      </c>
      <c r="C8" s="164" t="s">
        <v>147</v>
      </c>
      <c r="D8" s="164" t="s">
        <v>146</v>
      </c>
      <c r="E8" s="164" t="s">
        <v>23</v>
      </c>
      <c r="F8" s="164" t="s">
        <v>24</v>
      </c>
      <c r="G8" s="164" t="s">
        <v>25</v>
      </c>
      <c r="H8" s="334"/>
    </row>
    <row r="9" spans="1:10" ht="15.75" x14ac:dyDescent="0.25">
      <c r="A9" s="338"/>
      <c r="B9" s="338"/>
      <c r="C9" s="164" t="s">
        <v>145</v>
      </c>
      <c r="D9" s="164" t="s">
        <v>144</v>
      </c>
      <c r="E9" s="164" t="s">
        <v>143</v>
      </c>
      <c r="F9" s="164" t="s">
        <v>143</v>
      </c>
      <c r="G9" s="164" t="s">
        <v>143</v>
      </c>
      <c r="H9" s="334"/>
    </row>
    <row r="10" spans="1:10" ht="15.75" x14ac:dyDescent="0.25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  <c r="G10" s="164">
        <v>7</v>
      </c>
      <c r="H10" s="334"/>
    </row>
    <row r="11" spans="1:10" ht="27.75" customHeight="1" x14ac:dyDescent="0.25">
      <c r="A11" s="165">
        <v>200000</v>
      </c>
      <c r="B11" s="166" t="s">
        <v>363</v>
      </c>
      <c r="C11" s="167" t="s">
        <v>364</v>
      </c>
      <c r="D11" s="168">
        <f>D12</f>
        <v>96859595</v>
      </c>
      <c r="E11" s="168">
        <v>133343652</v>
      </c>
      <c r="F11" s="168">
        <v>181565505</v>
      </c>
      <c r="G11" s="168">
        <v>181565505</v>
      </c>
      <c r="H11" s="334"/>
    </row>
    <row r="12" spans="1:10" ht="27.75" customHeight="1" x14ac:dyDescent="0.25">
      <c r="A12" s="165" t="s">
        <v>142</v>
      </c>
      <c r="B12" s="166" t="s">
        <v>365</v>
      </c>
      <c r="C12" s="167" t="s">
        <v>364</v>
      </c>
      <c r="D12" s="168">
        <f>96859595</f>
        <v>96859595</v>
      </c>
      <c r="E12" s="168">
        <v>133343652</v>
      </c>
      <c r="F12" s="168">
        <v>181565505</v>
      </c>
      <c r="G12" s="168">
        <v>181565505</v>
      </c>
      <c r="H12" s="334"/>
    </row>
    <row r="13" spans="1:10" s="138" customFormat="1" ht="27.75" customHeight="1" x14ac:dyDescent="0.3">
      <c r="A13" s="165">
        <v>300000</v>
      </c>
      <c r="B13" s="166" t="s">
        <v>366</v>
      </c>
      <c r="C13" s="167">
        <v>12415528</v>
      </c>
      <c r="D13" s="168">
        <f>D15</f>
        <v>36433798</v>
      </c>
      <c r="E13" s="168">
        <f>E15</f>
        <v>53701243</v>
      </c>
      <c r="F13" s="168">
        <f>F15</f>
        <v>51682675.630000003</v>
      </c>
      <c r="G13" s="168">
        <f>G15</f>
        <v>41880000</v>
      </c>
      <c r="H13" s="334"/>
      <c r="I13" s="137"/>
      <c r="J13" s="137"/>
    </row>
    <row r="14" spans="1:10" ht="27.75" customHeight="1" x14ac:dyDescent="0.25">
      <c r="A14" s="165" t="s">
        <v>142</v>
      </c>
      <c r="B14" s="169" t="s">
        <v>367</v>
      </c>
      <c r="C14" s="167" t="s">
        <v>364</v>
      </c>
      <c r="D14" s="168">
        <f>750000+(10183798/35)</f>
        <v>1040965.6571428571</v>
      </c>
      <c r="E14" s="168">
        <f>1350000+188718</f>
        <v>1538718</v>
      </c>
      <c r="F14" s="168">
        <f>1400000+80879</f>
        <v>1480879</v>
      </c>
      <c r="G14" s="168">
        <v>1200000</v>
      </c>
      <c r="H14" s="334"/>
    </row>
    <row r="15" spans="1:10" ht="36" customHeight="1" x14ac:dyDescent="0.25">
      <c r="A15" s="165" t="s">
        <v>142</v>
      </c>
      <c r="B15" s="166" t="s">
        <v>368</v>
      </c>
      <c r="C15" s="167">
        <v>12415528</v>
      </c>
      <c r="D15" s="168">
        <f>12415528+1471470-3703200+(750000*35)</f>
        <v>36433798</v>
      </c>
      <c r="E15" s="168">
        <f>6586243+(1350000*34.9)</f>
        <v>53701243</v>
      </c>
      <c r="F15" s="168">
        <f>2822675.63+(1400000*34.9)</f>
        <v>51682675.630000003</v>
      </c>
      <c r="G15" s="168">
        <f>1200000*34.9</f>
        <v>41880000</v>
      </c>
      <c r="H15" s="334"/>
    </row>
    <row r="16" spans="1:10" s="140" customFormat="1" ht="38.25" customHeight="1" x14ac:dyDescent="0.25">
      <c r="A16" s="170" t="s">
        <v>142</v>
      </c>
      <c r="B16" s="171" t="s">
        <v>369</v>
      </c>
      <c r="C16" s="172">
        <v>12415528</v>
      </c>
      <c r="D16" s="173">
        <f>D11+D13</f>
        <v>133293393</v>
      </c>
      <c r="E16" s="173">
        <f t="shared" ref="E16" si="0">E11+E13</f>
        <v>187044895</v>
      </c>
      <c r="F16" s="173">
        <f>F11+F13</f>
        <v>233248180.63</v>
      </c>
      <c r="G16" s="173">
        <f>G11+G13</f>
        <v>223445505</v>
      </c>
      <c r="H16" s="334"/>
      <c r="I16" s="139"/>
      <c r="J16" s="139"/>
    </row>
    <row r="17" spans="1:8" x14ac:dyDescent="0.25">
      <c r="A17" s="145"/>
      <c r="B17" s="145"/>
      <c r="C17" s="145"/>
      <c r="D17" s="145"/>
      <c r="E17" s="145"/>
      <c r="F17" s="145"/>
      <c r="G17" s="145"/>
      <c r="H17" s="334"/>
    </row>
    <row r="18" spans="1:8" s="142" customFormat="1" x14ac:dyDescent="0.2">
      <c r="A18" s="141"/>
      <c r="B18" s="141"/>
      <c r="C18" s="141"/>
      <c r="H18" s="334"/>
    </row>
    <row r="19" spans="1:8" s="144" customFormat="1" ht="15.75" x14ac:dyDescent="0.25">
      <c r="A19" s="143"/>
      <c r="B19" s="143"/>
      <c r="C19" s="143"/>
      <c r="H19" s="334"/>
    </row>
    <row r="20" spans="1:8" s="144" customFormat="1" ht="35.25" customHeight="1" x14ac:dyDescent="0.25">
      <c r="A20" s="143"/>
      <c r="B20" s="143"/>
      <c r="C20" s="143"/>
      <c r="H20" s="334"/>
    </row>
    <row r="21" spans="1:8" s="144" customFormat="1" ht="15.75" x14ac:dyDescent="0.25">
      <c r="A21" s="143"/>
      <c r="B21" s="143"/>
      <c r="C21" s="143"/>
      <c r="H21" s="334"/>
    </row>
    <row r="22" spans="1:8" s="144" customFormat="1" ht="15.75" x14ac:dyDescent="0.25">
      <c r="A22" s="143"/>
      <c r="B22" s="143"/>
      <c r="C22" s="143"/>
      <c r="H22" s="334"/>
    </row>
    <row r="23" spans="1:8" s="144" customFormat="1" ht="25.5" customHeight="1" x14ac:dyDescent="0.25">
      <c r="A23" s="143"/>
      <c r="B23" s="143"/>
      <c r="C23" s="143"/>
      <c r="H23" s="334"/>
    </row>
    <row r="24" spans="1:8" s="144" customFormat="1" ht="85.5" customHeight="1" x14ac:dyDescent="0.25">
      <c r="A24" s="143"/>
      <c r="B24" s="143"/>
      <c r="C24" s="143"/>
      <c r="H24" s="334"/>
    </row>
    <row r="25" spans="1:8" s="144" customFormat="1" ht="15.75" x14ac:dyDescent="0.25">
      <c r="A25" s="143"/>
      <c r="B25" s="143"/>
      <c r="C25" s="143"/>
      <c r="H25" s="334"/>
    </row>
    <row r="26" spans="1:8" s="144" customFormat="1" ht="15.75" x14ac:dyDescent="0.25">
      <c r="A26" s="143"/>
      <c r="B26" s="143"/>
      <c r="C26" s="143"/>
      <c r="H26" s="334"/>
    </row>
    <row r="27" spans="1:8" s="144" customFormat="1" ht="15.75" x14ac:dyDescent="0.25">
      <c r="A27" s="143"/>
      <c r="B27" s="143"/>
      <c r="C27" s="143"/>
      <c r="H27" s="334"/>
    </row>
    <row r="28" spans="1:8" s="144" customFormat="1" ht="84.75" customHeight="1" x14ac:dyDescent="0.25">
      <c r="A28" s="143"/>
      <c r="B28" s="143"/>
      <c r="C28" s="143"/>
      <c r="H28" s="334"/>
    </row>
    <row r="29" spans="1:8" s="144" customFormat="1" ht="15.75" x14ac:dyDescent="0.25">
      <c r="A29" s="143"/>
      <c r="B29" s="143"/>
      <c r="C29" s="143"/>
      <c r="H29" s="334"/>
    </row>
    <row r="30" spans="1:8" s="144" customFormat="1" ht="15.75" x14ac:dyDescent="0.25">
      <c r="A30" s="143"/>
      <c r="B30" s="143"/>
      <c r="C30" s="143"/>
      <c r="H30" s="334"/>
    </row>
    <row r="31" spans="1:8" s="144" customFormat="1" ht="15.75" x14ac:dyDescent="0.25">
      <c r="A31" s="143"/>
      <c r="B31" s="143"/>
      <c r="C31" s="143"/>
      <c r="H31" s="334"/>
    </row>
    <row r="32" spans="1:8" s="144" customFormat="1" ht="87" customHeight="1" x14ac:dyDescent="0.25">
      <c r="A32" s="143"/>
      <c r="B32" s="143"/>
      <c r="C32" s="143"/>
      <c r="H32" s="334"/>
    </row>
    <row r="33" spans="1:10" s="144" customFormat="1" ht="15.75" x14ac:dyDescent="0.25">
      <c r="A33" s="143"/>
      <c r="B33" s="143"/>
      <c r="C33" s="143"/>
      <c r="H33" s="334"/>
    </row>
    <row r="34" spans="1:10" s="144" customFormat="1" ht="15.75" x14ac:dyDescent="0.25">
      <c r="A34" s="143"/>
      <c r="B34" s="143"/>
      <c r="C34" s="143"/>
    </row>
    <row r="35" spans="1:10" s="144" customFormat="1" ht="15.75" x14ac:dyDescent="0.25">
      <c r="A35" s="143"/>
      <c r="B35" s="143"/>
      <c r="C35" s="143"/>
    </row>
    <row r="36" spans="1:10" s="144" customFormat="1" ht="40.5" customHeight="1" x14ac:dyDescent="0.25">
      <c r="A36" s="143"/>
      <c r="B36" s="143"/>
      <c r="C36" s="143"/>
    </row>
    <row r="37" spans="1:10" s="144" customFormat="1" ht="15.75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10" s="144" customFormat="1" ht="15.75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</row>
    <row r="39" spans="1:10" s="144" customFormat="1" ht="15.75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</row>
    <row r="40" spans="1:10" s="144" customFormat="1" ht="15.75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</row>
    <row r="41" spans="1:10" s="144" customFormat="1" ht="15.75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44" customFormat="1" ht="15.75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44" customFormat="1" ht="15.75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</row>
    <row r="44" spans="1:10" s="144" customFormat="1" ht="15.75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0" s="144" customFormat="1" ht="15.75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s="144" customFormat="1" ht="15.75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</row>
    <row r="47" spans="1:10" s="144" customFormat="1" ht="15.75" x14ac:dyDescent="0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</row>
    <row r="48" spans="1:10" s="144" customFormat="1" ht="15.75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10" s="144" customFormat="1" ht="15.75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</row>
    <row r="50" spans="1:10" s="144" customFormat="1" ht="15.75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s="144" customFormat="1" ht="15.75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s="144" customFormat="1" ht="15.75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0" s="144" customFormat="1" ht="15.75" x14ac:dyDescent="0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0" s="144" customFormat="1" ht="15.75" x14ac:dyDescent="0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44" customFormat="1" ht="15.75" x14ac:dyDescent="0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44" customFormat="1" ht="15.75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0" s="144" customFormat="1" ht="15.75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</row>
    <row r="58" spans="1:10" s="144" customFormat="1" ht="15.75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0" s="144" customFormat="1" ht="15.75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44" customFormat="1" ht="15.75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44" customFormat="1" ht="15.75" x14ac:dyDescent="0.25">
      <c r="A61" s="143"/>
      <c r="B61" s="143"/>
      <c r="C61" s="143"/>
      <c r="D61" s="143"/>
      <c r="E61" s="143"/>
      <c r="F61" s="143"/>
      <c r="G61" s="143"/>
      <c r="H61" s="143"/>
      <c r="I61" s="143"/>
      <c r="J61" s="143"/>
    </row>
    <row r="62" spans="1:10" s="144" customFormat="1" ht="15.75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10" s="144" customFormat="1" ht="15.75" x14ac:dyDescent="0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0" s="144" customFormat="1" ht="15.75" x14ac:dyDescent="0.25">
      <c r="A64" s="143"/>
      <c r="B64" s="143"/>
      <c r="C64" s="143"/>
      <c r="D64" s="143"/>
      <c r="E64" s="143"/>
      <c r="F64" s="143"/>
      <c r="G64" s="143"/>
      <c r="H64" s="143"/>
      <c r="I64" s="143"/>
      <c r="J64" s="143"/>
    </row>
    <row r="65" spans="1:10" s="144" customFormat="1" ht="15.75" x14ac:dyDescent="0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</row>
    <row r="66" spans="1:10" s="144" customFormat="1" ht="15.75" x14ac:dyDescent="0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44" customFormat="1" ht="15.75" x14ac:dyDescent="0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</row>
    <row r="68" spans="1:10" s="144" customFormat="1" ht="15.75" x14ac:dyDescent="0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 s="144" customFormat="1" ht="15.75" x14ac:dyDescent="0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44" customFormat="1" ht="15.75" x14ac:dyDescent="0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</row>
    <row r="71" spans="1:10" s="144" customFormat="1" ht="15.75" x14ac:dyDescent="0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</row>
    <row r="72" spans="1:10" s="144" customFormat="1" ht="15.75" x14ac:dyDescent="0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</row>
    <row r="73" spans="1:10" s="144" customFormat="1" ht="15.75" x14ac:dyDescent="0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s="144" customFormat="1" ht="15.75" x14ac:dyDescent="0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s="144" customFormat="1" ht="15.75" x14ac:dyDescent="0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</row>
    <row r="76" spans="1:10" s="144" customFormat="1" ht="15.75" x14ac:dyDescent="0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</row>
    <row r="77" spans="1:10" s="144" customFormat="1" ht="15.75" x14ac:dyDescent="0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</row>
    <row r="78" spans="1:10" s="144" customFormat="1" ht="15.75" x14ac:dyDescent="0.25">
      <c r="A78" s="143"/>
      <c r="B78" s="143"/>
      <c r="C78" s="143"/>
      <c r="D78" s="143"/>
      <c r="E78" s="143"/>
      <c r="F78" s="143"/>
      <c r="G78" s="143"/>
      <c r="H78" s="143"/>
      <c r="I78" s="143"/>
      <c r="J78" s="143"/>
    </row>
    <row r="79" spans="1:10" s="144" customFormat="1" ht="15.75" x14ac:dyDescent="0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</row>
    <row r="80" spans="1:10" s="144" customFormat="1" ht="15.75" x14ac:dyDescent="0.25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  <row r="81" spans="1:10" s="144" customFormat="1" ht="15.75" x14ac:dyDescent="0.25">
      <c r="A81" s="143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s="144" customFormat="1" ht="15.75" x14ac:dyDescent="0.25">
      <c r="A82" s="143"/>
      <c r="B82" s="143"/>
      <c r="C82" s="143"/>
      <c r="D82" s="143"/>
      <c r="E82" s="143"/>
      <c r="F82" s="143"/>
      <c r="G82" s="143"/>
      <c r="H82" s="143"/>
      <c r="I82" s="143"/>
      <c r="J82" s="143"/>
    </row>
    <row r="83" spans="1:10" s="144" customFormat="1" ht="15.75" x14ac:dyDescent="0.25">
      <c r="A83" s="143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44" customFormat="1" ht="15.75" x14ac:dyDescent="0.25">
      <c r="A84" s="143"/>
      <c r="B84" s="143"/>
      <c r="C84" s="143"/>
      <c r="D84" s="143"/>
      <c r="E84" s="143"/>
      <c r="F84" s="143"/>
      <c r="G84" s="143"/>
      <c r="H84" s="143"/>
      <c r="I84" s="143"/>
      <c r="J84" s="143"/>
    </row>
    <row r="85" spans="1:10" s="144" customFormat="1" ht="15.75" x14ac:dyDescent="0.25">
      <c r="A85" s="143"/>
      <c r="B85" s="143"/>
      <c r="C85" s="143"/>
      <c r="D85" s="143"/>
      <c r="E85" s="143"/>
      <c r="F85" s="143"/>
      <c r="G85" s="143"/>
      <c r="H85" s="143"/>
      <c r="I85" s="143"/>
      <c r="J85" s="143"/>
    </row>
    <row r="86" spans="1:10" s="37" customFormat="1" x14ac:dyDescent="0.25">
      <c r="A86" s="145"/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0" s="37" customFormat="1" x14ac:dyDescent="0.25">
      <c r="A87" s="145"/>
      <c r="B87" s="145"/>
      <c r="C87" s="145"/>
      <c r="D87" s="145"/>
      <c r="E87" s="145"/>
      <c r="F87" s="145"/>
      <c r="G87" s="145"/>
      <c r="H87" s="145"/>
      <c r="I87" s="145"/>
      <c r="J87" s="145"/>
    </row>
    <row r="88" spans="1:10" s="37" customFormat="1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s="37" customFormat="1" x14ac:dyDescent="0.25">
      <c r="A89" s="145"/>
      <c r="B89" s="145"/>
      <c r="C89" s="145"/>
      <c r="D89" s="145"/>
      <c r="E89" s="145"/>
      <c r="F89" s="145"/>
      <c r="G89" s="145"/>
      <c r="H89" s="145"/>
      <c r="I89" s="145"/>
      <c r="J89" s="145"/>
    </row>
    <row r="90" spans="1:10" s="37" customFormat="1" x14ac:dyDescent="0.25">
      <c r="A90" s="145"/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s="37" customFormat="1" x14ac:dyDescent="0.25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0" s="37" customFormat="1" x14ac:dyDescent="0.25">
      <c r="A92" s="145"/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s="37" customFormat="1" x14ac:dyDescent="0.25">
      <c r="A93" s="145"/>
      <c r="B93" s="145"/>
      <c r="C93" s="145"/>
      <c r="D93" s="145"/>
      <c r="E93" s="145"/>
      <c r="F93" s="145"/>
      <c r="G93" s="145"/>
      <c r="H93" s="145"/>
      <c r="I93" s="145"/>
      <c r="J93" s="145"/>
    </row>
    <row r="94" spans="1:10" s="37" customFormat="1" x14ac:dyDescent="0.25">
      <c r="A94" s="145"/>
      <c r="B94" s="145"/>
      <c r="C94" s="145"/>
      <c r="D94" s="145"/>
      <c r="E94" s="145"/>
      <c r="F94" s="145"/>
      <c r="G94" s="145"/>
      <c r="H94" s="145"/>
      <c r="I94" s="145"/>
      <c r="J94" s="145"/>
    </row>
  </sheetData>
  <mergeCells count="7">
    <mergeCell ref="H1:H33"/>
    <mergeCell ref="F1:G1"/>
    <mergeCell ref="F2:G2"/>
    <mergeCell ref="A4:G4"/>
    <mergeCell ref="A8:A9"/>
    <mergeCell ref="B8:B9"/>
    <mergeCell ref="A5:B5"/>
  </mergeCells>
  <pageMargins left="0.70866141732283472" right="0.89" top="0.74803149606299213" bottom="0.35433070866141736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60" zoomScaleNormal="70" workbookViewId="0">
      <selection activeCell="F2" sqref="F2:G3"/>
    </sheetView>
  </sheetViews>
  <sheetFormatPr defaultRowHeight="15" x14ac:dyDescent="0.25"/>
  <cols>
    <col min="1" max="1" width="12.33203125" style="145" customWidth="1"/>
    <col min="2" max="2" width="63.6640625" style="145" customWidth="1"/>
    <col min="3" max="3" width="28" style="145" customWidth="1"/>
    <col min="4" max="4" width="28.83203125" style="145" customWidth="1"/>
    <col min="5" max="5" width="28.33203125" style="145" customWidth="1"/>
    <col min="6" max="6" width="30.6640625" style="145" customWidth="1"/>
    <col min="7" max="7" width="33.33203125" style="145" customWidth="1"/>
    <col min="8" max="8" width="11.5" style="145" customWidth="1"/>
    <col min="9" max="10" width="35.83203125" style="145" customWidth="1"/>
    <col min="11" max="16384" width="9.33203125" style="37"/>
  </cols>
  <sheetData>
    <row r="1" spans="1:10" x14ac:dyDescent="0.25">
      <c r="H1" s="339">
        <v>63</v>
      </c>
    </row>
    <row r="2" spans="1:10" ht="19.5" x14ac:dyDescent="0.3">
      <c r="A2" s="146"/>
      <c r="B2" s="147"/>
      <c r="C2" s="147"/>
      <c r="D2" s="147"/>
      <c r="E2" s="147"/>
      <c r="F2" s="340" t="s">
        <v>384</v>
      </c>
      <c r="G2" s="340"/>
      <c r="H2" s="339"/>
    </row>
    <row r="3" spans="1:10" ht="37.5" customHeight="1" x14ac:dyDescent="0.3">
      <c r="A3" s="146"/>
      <c r="B3" s="147"/>
      <c r="C3" s="147"/>
      <c r="D3" s="147"/>
      <c r="E3" s="147"/>
      <c r="F3" s="341" t="s">
        <v>140</v>
      </c>
      <c r="G3" s="341"/>
      <c r="H3" s="339"/>
    </row>
    <row r="4" spans="1:10" ht="18.75" x14ac:dyDescent="0.25">
      <c r="A4" s="146"/>
      <c r="B4" s="147"/>
      <c r="C4" s="147"/>
      <c r="D4" s="147"/>
      <c r="E4" s="147"/>
      <c r="F4" s="147"/>
      <c r="G4" s="148"/>
      <c r="H4" s="339"/>
    </row>
    <row r="5" spans="1:10" ht="18.75" x14ac:dyDescent="0.25">
      <c r="A5" s="146"/>
      <c r="B5" s="37"/>
      <c r="C5" s="37"/>
      <c r="D5" s="37"/>
      <c r="E5" s="37"/>
      <c r="F5" s="37"/>
      <c r="G5" s="37"/>
      <c r="H5" s="339"/>
    </row>
    <row r="6" spans="1:10" ht="22.5" customHeight="1" x14ac:dyDescent="0.25">
      <c r="A6" s="344" t="s">
        <v>370</v>
      </c>
      <c r="B6" s="344"/>
      <c r="C6" s="344"/>
      <c r="D6" s="344"/>
      <c r="E6" s="344"/>
      <c r="F6" s="344"/>
      <c r="G6" s="344"/>
      <c r="H6" s="339"/>
    </row>
    <row r="7" spans="1:10" ht="22.5" customHeight="1" x14ac:dyDescent="0.25">
      <c r="A7" s="344" t="s">
        <v>371</v>
      </c>
      <c r="B7" s="344"/>
      <c r="C7" s="344"/>
      <c r="D7" s="344"/>
      <c r="E7" s="344"/>
      <c r="F7" s="344"/>
      <c r="G7" s="344"/>
      <c r="H7" s="339"/>
    </row>
    <row r="8" spans="1:10" ht="15.75" customHeight="1" x14ac:dyDescent="0.25">
      <c r="A8" s="149"/>
      <c r="B8" s="149"/>
      <c r="C8" s="149"/>
      <c r="D8" s="149"/>
      <c r="E8" s="149"/>
      <c r="F8" s="149"/>
      <c r="G8" s="149"/>
      <c r="H8" s="339"/>
    </row>
    <row r="9" spans="1:10" ht="18.75" x14ac:dyDescent="0.25">
      <c r="A9" s="323">
        <v>18531000000</v>
      </c>
      <c r="B9" s="323"/>
      <c r="C9" s="37"/>
      <c r="D9" s="37"/>
      <c r="E9" s="37"/>
      <c r="F9" s="37"/>
      <c r="G9" s="37"/>
      <c r="H9" s="339"/>
    </row>
    <row r="10" spans="1:10" x14ac:dyDescent="0.25">
      <c r="A10" s="38" t="s">
        <v>134</v>
      </c>
      <c r="B10" s="37"/>
      <c r="C10" s="37"/>
      <c r="D10" s="37"/>
      <c r="E10" s="37"/>
      <c r="F10" s="37"/>
      <c r="G10" s="37"/>
      <c r="H10" s="339"/>
    </row>
    <row r="11" spans="1:10" ht="18.75" customHeight="1" x14ac:dyDescent="0.25">
      <c r="A11" s="150"/>
      <c r="B11" s="37"/>
      <c r="C11" s="37"/>
      <c r="D11" s="37"/>
      <c r="E11" s="37"/>
      <c r="F11" s="37"/>
      <c r="G11" s="136" t="s">
        <v>22</v>
      </c>
      <c r="H11" s="339"/>
    </row>
    <row r="12" spans="1:10" s="154" customFormat="1" ht="18.75" x14ac:dyDescent="0.3">
      <c r="A12" s="345" t="s">
        <v>372</v>
      </c>
      <c r="B12" s="345" t="s">
        <v>27</v>
      </c>
      <c r="C12" s="155" t="s">
        <v>147</v>
      </c>
      <c r="D12" s="155" t="s">
        <v>146</v>
      </c>
      <c r="E12" s="155" t="s">
        <v>23</v>
      </c>
      <c r="F12" s="155" t="s">
        <v>24</v>
      </c>
      <c r="G12" s="155" t="s">
        <v>25</v>
      </c>
      <c r="H12" s="339"/>
      <c r="I12" s="153"/>
      <c r="J12" s="153"/>
    </row>
    <row r="13" spans="1:10" ht="15.75" customHeight="1" x14ac:dyDescent="0.25">
      <c r="A13" s="345"/>
      <c r="B13" s="345"/>
      <c r="C13" s="155" t="s">
        <v>145</v>
      </c>
      <c r="D13" s="155" t="s">
        <v>144</v>
      </c>
      <c r="E13" s="155" t="s">
        <v>143</v>
      </c>
      <c r="F13" s="155" t="s">
        <v>143</v>
      </c>
      <c r="G13" s="155" t="s">
        <v>143</v>
      </c>
      <c r="H13" s="339"/>
    </row>
    <row r="14" spans="1:10" ht="18.75" customHeight="1" x14ac:dyDescent="0.25">
      <c r="A14" s="346" t="s">
        <v>373</v>
      </c>
      <c r="B14" s="346"/>
      <c r="C14" s="346"/>
      <c r="D14" s="346"/>
      <c r="E14" s="346"/>
      <c r="F14" s="346"/>
      <c r="G14" s="346"/>
      <c r="H14" s="339"/>
    </row>
    <row r="15" spans="1:10" ht="18.75" x14ac:dyDescent="0.25">
      <c r="A15" s="156" t="s">
        <v>30</v>
      </c>
      <c r="B15" s="157" t="s">
        <v>363</v>
      </c>
      <c r="C15" s="158">
        <f>C16</f>
        <v>48486438</v>
      </c>
      <c r="D15" s="158">
        <f>D16</f>
        <v>133018400</v>
      </c>
      <c r="E15" s="158">
        <f>E16</f>
        <v>132638323</v>
      </c>
      <c r="F15" s="158">
        <f>F16</f>
        <v>139617452</v>
      </c>
      <c r="G15" s="158">
        <f>G16</f>
        <v>139617452</v>
      </c>
      <c r="H15" s="339"/>
    </row>
    <row r="16" spans="1:10" ht="18.75" x14ac:dyDescent="0.25">
      <c r="A16" s="156" t="s">
        <v>142</v>
      </c>
      <c r="B16" s="157" t="s">
        <v>374</v>
      </c>
      <c r="C16" s="158">
        <v>48486438</v>
      </c>
      <c r="D16" s="158">
        <v>133018400</v>
      </c>
      <c r="E16" s="158">
        <v>132638323</v>
      </c>
      <c r="F16" s="158">
        <v>139617452</v>
      </c>
      <c r="G16" s="158">
        <v>139617452</v>
      </c>
      <c r="H16" s="339"/>
    </row>
    <row r="17" spans="1:10" ht="18.75" x14ac:dyDescent="0.25">
      <c r="A17" s="156" t="s">
        <v>34</v>
      </c>
      <c r="B17" s="157" t="s">
        <v>366</v>
      </c>
      <c r="C17" s="156" t="s">
        <v>364</v>
      </c>
      <c r="D17" s="156" t="s">
        <v>364</v>
      </c>
      <c r="E17" s="156" t="s">
        <v>364</v>
      </c>
      <c r="F17" s="156" t="s">
        <v>364</v>
      </c>
      <c r="G17" s="156" t="s">
        <v>364</v>
      </c>
      <c r="H17" s="339"/>
    </row>
    <row r="18" spans="1:10" ht="18.75" x14ac:dyDescent="0.25">
      <c r="A18" s="156" t="s">
        <v>142</v>
      </c>
      <c r="B18" s="157" t="s">
        <v>375</v>
      </c>
      <c r="C18" s="156" t="s">
        <v>364</v>
      </c>
      <c r="D18" s="156" t="s">
        <v>364</v>
      </c>
      <c r="E18" s="156" t="s">
        <v>364</v>
      </c>
      <c r="F18" s="156" t="s">
        <v>364</v>
      </c>
      <c r="G18" s="156" t="s">
        <v>364</v>
      </c>
      <c r="H18" s="339"/>
    </row>
    <row r="19" spans="1:10" ht="18.75" x14ac:dyDescent="0.25">
      <c r="A19" s="156" t="s">
        <v>142</v>
      </c>
      <c r="B19" s="157" t="s">
        <v>376</v>
      </c>
      <c r="C19" s="156" t="s">
        <v>364</v>
      </c>
      <c r="D19" s="156" t="s">
        <v>364</v>
      </c>
      <c r="E19" s="156" t="s">
        <v>364</v>
      </c>
      <c r="F19" s="156" t="s">
        <v>364</v>
      </c>
      <c r="G19" s="156" t="s">
        <v>364</v>
      </c>
      <c r="H19" s="339"/>
    </row>
    <row r="20" spans="1:10" s="163" customFormat="1" ht="35.25" customHeight="1" x14ac:dyDescent="0.2">
      <c r="A20" s="160" t="s">
        <v>142</v>
      </c>
      <c r="B20" s="161" t="s">
        <v>377</v>
      </c>
      <c r="C20" s="160" t="s">
        <v>364</v>
      </c>
      <c r="D20" s="160" t="s">
        <v>364</v>
      </c>
      <c r="E20" s="160" t="s">
        <v>364</v>
      </c>
      <c r="F20" s="160" t="s">
        <v>364</v>
      </c>
      <c r="G20" s="160" t="s">
        <v>364</v>
      </c>
      <c r="H20" s="339"/>
      <c r="I20" s="162"/>
      <c r="J20" s="162"/>
    </row>
    <row r="21" spans="1:10" ht="18.75" x14ac:dyDescent="0.25">
      <c r="A21" s="346" t="s">
        <v>378</v>
      </c>
      <c r="B21" s="346"/>
      <c r="C21" s="346"/>
      <c r="D21" s="346"/>
      <c r="E21" s="346"/>
      <c r="F21" s="346"/>
      <c r="G21" s="346"/>
      <c r="H21" s="339"/>
    </row>
    <row r="22" spans="1:10" ht="18.75" x14ac:dyDescent="0.25">
      <c r="A22" s="156" t="s">
        <v>30</v>
      </c>
      <c r="B22" s="157" t="s">
        <v>379</v>
      </c>
      <c r="C22" s="156" t="s">
        <v>364</v>
      </c>
      <c r="D22" s="156" t="s">
        <v>364</v>
      </c>
      <c r="E22" s="156" t="s">
        <v>364</v>
      </c>
      <c r="F22" s="156" t="s">
        <v>364</v>
      </c>
      <c r="G22" s="156" t="s">
        <v>364</v>
      </c>
      <c r="H22" s="339"/>
    </row>
    <row r="23" spans="1:10" ht="18.75" x14ac:dyDescent="0.25">
      <c r="A23" s="159" t="s">
        <v>142</v>
      </c>
      <c r="B23" s="157" t="s">
        <v>374</v>
      </c>
      <c r="C23" s="156" t="s">
        <v>364</v>
      </c>
      <c r="D23" s="156" t="s">
        <v>364</v>
      </c>
      <c r="E23" s="156" t="s">
        <v>364</v>
      </c>
      <c r="F23" s="156" t="s">
        <v>364</v>
      </c>
      <c r="G23" s="156" t="s">
        <v>364</v>
      </c>
      <c r="H23" s="339"/>
    </row>
    <row r="24" spans="1:10" ht="18.75" x14ac:dyDescent="0.25">
      <c r="A24" s="159" t="s">
        <v>34</v>
      </c>
      <c r="B24" s="157" t="s">
        <v>380</v>
      </c>
      <c r="C24" s="156" t="s">
        <v>364</v>
      </c>
      <c r="D24" s="156" t="s">
        <v>364</v>
      </c>
      <c r="E24" s="156" t="s">
        <v>364</v>
      </c>
      <c r="F24" s="156" t="s">
        <v>364</v>
      </c>
      <c r="G24" s="156" t="s">
        <v>364</v>
      </c>
      <c r="H24" s="339"/>
    </row>
    <row r="25" spans="1:10" ht="18.75" x14ac:dyDescent="0.25">
      <c r="A25" s="156" t="s">
        <v>142</v>
      </c>
      <c r="B25" s="157" t="s">
        <v>375</v>
      </c>
      <c r="C25" s="156" t="s">
        <v>364</v>
      </c>
      <c r="D25" s="156" t="s">
        <v>364</v>
      </c>
      <c r="E25" s="156" t="s">
        <v>364</v>
      </c>
      <c r="F25" s="156" t="s">
        <v>364</v>
      </c>
      <c r="G25" s="156" t="s">
        <v>364</v>
      </c>
      <c r="H25" s="339"/>
    </row>
    <row r="26" spans="1:10" ht="18.75" x14ac:dyDescent="0.25">
      <c r="A26" s="159" t="s">
        <v>142</v>
      </c>
      <c r="B26" s="157" t="s">
        <v>381</v>
      </c>
      <c r="C26" s="156" t="s">
        <v>364</v>
      </c>
      <c r="D26" s="156" t="s">
        <v>364</v>
      </c>
      <c r="E26" s="156" t="s">
        <v>364</v>
      </c>
      <c r="F26" s="156" t="s">
        <v>364</v>
      </c>
      <c r="G26" s="156" t="s">
        <v>364</v>
      </c>
      <c r="H26" s="339"/>
    </row>
    <row r="27" spans="1:10" s="163" customFormat="1" ht="36" customHeight="1" x14ac:dyDescent="0.2">
      <c r="A27" s="160" t="s">
        <v>142</v>
      </c>
      <c r="B27" s="161" t="s">
        <v>382</v>
      </c>
      <c r="C27" s="160" t="s">
        <v>364</v>
      </c>
      <c r="D27" s="160" t="s">
        <v>364</v>
      </c>
      <c r="E27" s="160" t="s">
        <v>364</v>
      </c>
      <c r="F27" s="160" t="s">
        <v>364</v>
      </c>
      <c r="G27" s="160" t="s">
        <v>364</v>
      </c>
      <c r="H27" s="339"/>
      <c r="I27" s="162"/>
      <c r="J27" s="162"/>
    </row>
    <row r="28" spans="1:10" ht="17.25" customHeight="1" x14ac:dyDescent="0.25">
      <c r="A28" s="151"/>
      <c r="B28" s="152"/>
      <c r="C28" s="151"/>
      <c r="D28" s="151"/>
      <c r="E28" s="151"/>
      <c r="F28" s="151"/>
      <c r="G28" s="151"/>
      <c r="H28" s="339"/>
    </row>
    <row r="29" spans="1:10" ht="18.75" x14ac:dyDescent="0.25">
      <c r="A29" s="342"/>
      <c r="B29" s="342"/>
      <c r="H29" s="339"/>
    </row>
    <row r="30" spans="1:10" ht="119.25" customHeight="1" x14ac:dyDescent="0.25">
      <c r="A30" s="343"/>
      <c r="B30" s="343"/>
      <c r="C30" s="343"/>
      <c r="D30" s="343"/>
      <c r="E30" s="343"/>
      <c r="F30" s="343"/>
      <c r="G30" s="343"/>
      <c r="H30" s="339"/>
    </row>
    <row r="31" spans="1:10" x14ac:dyDescent="0.25">
      <c r="H31" s="339"/>
    </row>
    <row r="32" spans="1:10" x14ac:dyDescent="0.25">
      <c r="H32" s="339"/>
    </row>
    <row r="33" spans="8:8" x14ac:dyDescent="0.25">
      <c r="H33" s="339"/>
    </row>
  </sheetData>
  <mergeCells count="12">
    <mergeCell ref="H1:H33"/>
    <mergeCell ref="F2:G2"/>
    <mergeCell ref="F3:G3"/>
    <mergeCell ref="A29:B29"/>
    <mergeCell ref="A30:G30"/>
    <mergeCell ref="A6:G6"/>
    <mergeCell ref="A7:G7"/>
    <mergeCell ref="A12:A13"/>
    <mergeCell ref="B12:B13"/>
    <mergeCell ref="A14:G14"/>
    <mergeCell ref="A21:G21"/>
    <mergeCell ref="A9:B9"/>
  </mergeCells>
  <pageMargins left="0.39370078740157483" right="0.19685039370078741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Zeros="0" view="pageBreakPreview" topLeftCell="A43" zoomScaleNormal="100" zoomScaleSheetLayoutView="100" workbookViewId="0">
      <selection activeCell="E1" sqref="E1:G2"/>
    </sheetView>
  </sheetViews>
  <sheetFormatPr defaultRowHeight="12.75" x14ac:dyDescent="0.2"/>
  <cols>
    <col min="1" max="1" width="13.5" style="100" customWidth="1"/>
    <col min="2" max="2" width="41.6640625" style="101" customWidth="1"/>
    <col min="3" max="3" width="17.83203125" style="100" customWidth="1"/>
    <col min="4" max="4" width="17.1640625" style="100" customWidth="1"/>
    <col min="5" max="5" width="17.83203125" style="100" customWidth="1"/>
    <col min="6" max="7" width="18.33203125" style="100" customWidth="1"/>
    <col min="8" max="8" width="5.6640625" style="292" customWidth="1"/>
    <col min="9" max="16384" width="9.33203125" style="102"/>
  </cols>
  <sheetData>
    <row r="1" spans="1:8" x14ac:dyDescent="0.2">
      <c r="E1" s="349" t="s">
        <v>57</v>
      </c>
      <c r="F1" s="349"/>
      <c r="G1" s="349"/>
      <c r="H1" s="348">
        <v>64</v>
      </c>
    </row>
    <row r="2" spans="1:8" ht="27" customHeight="1" x14ac:dyDescent="0.2">
      <c r="E2" s="350" t="s">
        <v>140</v>
      </c>
      <c r="F2" s="350"/>
      <c r="G2" s="350"/>
      <c r="H2" s="348"/>
    </row>
    <row r="3" spans="1:8" ht="30" customHeight="1" x14ac:dyDescent="0.2">
      <c r="E3" s="103"/>
      <c r="F3" s="103"/>
      <c r="G3" s="103"/>
      <c r="H3" s="348"/>
    </row>
    <row r="4" spans="1:8" ht="37.5" customHeight="1" x14ac:dyDescent="0.2">
      <c r="B4" s="351" t="s">
        <v>56</v>
      </c>
      <c r="C4" s="351"/>
      <c r="D4" s="351"/>
      <c r="E4" s="351"/>
      <c r="F4" s="351"/>
      <c r="H4" s="348"/>
    </row>
    <row r="5" spans="1:8" ht="12.75" customHeight="1" x14ac:dyDescent="0.2">
      <c r="B5" s="104"/>
      <c r="C5" s="104"/>
      <c r="D5" s="104"/>
      <c r="E5" s="104"/>
      <c r="F5" s="104"/>
      <c r="H5" s="348"/>
    </row>
    <row r="6" spans="1:8" ht="12.75" customHeight="1" x14ac:dyDescent="0.2">
      <c r="A6" s="323">
        <v>18531000000</v>
      </c>
      <c r="B6" s="323"/>
      <c r="C6" s="104"/>
      <c r="D6" s="104"/>
      <c r="E6" s="104"/>
      <c r="F6" s="104"/>
      <c r="H6" s="348"/>
    </row>
    <row r="7" spans="1:8" ht="14.25" customHeight="1" x14ac:dyDescent="0.25">
      <c r="A7" s="38" t="s">
        <v>134</v>
      </c>
      <c r="B7" s="37"/>
      <c r="C7" s="104"/>
      <c r="D7" s="104"/>
      <c r="E7" s="104"/>
      <c r="F7" s="104"/>
      <c r="H7" s="348"/>
    </row>
    <row r="8" spans="1:8" ht="12.75" customHeight="1" x14ac:dyDescent="0.2">
      <c r="B8" s="104"/>
      <c r="C8" s="104"/>
      <c r="D8" s="104"/>
      <c r="E8" s="104"/>
      <c r="F8" s="104"/>
      <c r="G8" s="105" t="s">
        <v>22</v>
      </c>
      <c r="H8" s="348"/>
    </row>
    <row r="9" spans="1:8" s="107" customFormat="1" ht="42.75" customHeight="1" x14ac:dyDescent="0.2">
      <c r="A9" s="106" t="s">
        <v>58</v>
      </c>
      <c r="B9" s="106" t="s">
        <v>59</v>
      </c>
      <c r="C9" s="106" t="s">
        <v>42</v>
      </c>
      <c r="D9" s="106" t="s">
        <v>360</v>
      </c>
      <c r="E9" s="106" t="s">
        <v>43</v>
      </c>
      <c r="F9" s="106" t="s">
        <v>44</v>
      </c>
      <c r="G9" s="106" t="s">
        <v>28</v>
      </c>
      <c r="H9" s="348"/>
    </row>
    <row r="10" spans="1:8" s="107" customFormat="1" ht="25.5" x14ac:dyDescent="0.2">
      <c r="A10" s="108" t="s">
        <v>60</v>
      </c>
      <c r="B10" s="109" t="s">
        <v>74</v>
      </c>
      <c r="C10" s="110">
        <v>241668668.39999995</v>
      </c>
      <c r="D10" s="110">
        <v>278372791</v>
      </c>
      <c r="E10" s="110">
        <v>281496857</v>
      </c>
      <c r="F10" s="110">
        <v>263229562</v>
      </c>
      <c r="G10" s="110">
        <v>276976835</v>
      </c>
      <c r="H10" s="348"/>
    </row>
    <row r="11" spans="1:8" s="114" customFormat="1" x14ac:dyDescent="0.2">
      <c r="A11" s="111"/>
      <c r="B11" s="112" t="s">
        <v>32</v>
      </c>
      <c r="C11" s="113">
        <v>225217136.12999994</v>
      </c>
      <c r="D11" s="113">
        <v>241874644</v>
      </c>
      <c r="E11" s="113">
        <v>251669831</v>
      </c>
      <c r="F11" s="113">
        <v>246496127</v>
      </c>
      <c r="G11" s="113">
        <v>261611627</v>
      </c>
      <c r="H11" s="348"/>
    </row>
    <row r="12" spans="1:8" s="114" customFormat="1" x14ac:dyDescent="0.2">
      <c r="A12" s="111"/>
      <c r="B12" s="112" t="s">
        <v>33</v>
      </c>
      <c r="C12" s="113">
        <v>16451532.27</v>
      </c>
      <c r="D12" s="113">
        <v>36498147</v>
      </c>
      <c r="E12" s="113">
        <v>29827026</v>
      </c>
      <c r="F12" s="113">
        <v>16733435</v>
      </c>
      <c r="G12" s="113">
        <v>15365208</v>
      </c>
      <c r="H12" s="348"/>
    </row>
    <row r="13" spans="1:8" s="107" customFormat="1" ht="27" customHeight="1" x14ac:dyDescent="0.2">
      <c r="A13" s="108" t="s">
        <v>62</v>
      </c>
      <c r="B13" s="109" t="s">
        <v>75</v>
      </c>
      <c r="C13" s="110">
        <v>1000922519.3499999</v>
      </c>
      <c r="D13" s="110">
        <v>1219263483.4100001</v>
      </c>
      <c r="E13" s="110">
        <v>1385660779</v>
      </c>
      <c r="F13" s="110">
        <v>1497019472</v>
      </c>
      <c r="G13" s="110">
        <v>1592264556</v>
      </c>
      <c r="H13" s="348"/>
    </row>
    <row r="14" spans="1:8" s="114" customFormat="1" x14ac:dyDescent="0.2">
      <c r="A14" s="111"/>
      <c r="B14" s="112" t="s">
        <v>32</v>
      </c>
      <c r="C14" s="113">
        <v>923748287.64999998</v>
      </c>
      <c r="D14" s="113">
        <v>1132539932.23</v>
      </c>
      <c r="E14" s="113">
        <v>1273805996</v>
      </c>
      <c r="F14" s="113">
        <v>1385829289</v>
      </c>
      <c r="G14" s="113">
        <v>1475417973</v>
      </c>
      <c r="H14" s="348"/>
    </row>
    <row r="15" spans="1:8" s="114" customFormat="1" x14ac:dyDescent="0.2">
      <c r="A15" s="111"/>
      <c r="B15" s="112" t="s">
        <v>33</v>
      </c>
      <c r="C15" s="113">
        <v>77174231.699999988</v>
      </c>
      <c r="D15" s="113">
        <v>86723551.180000007</v>
      </c>
      <c r="E15" s="113">
        <v>111854783</v>
      </c>
      <c r="F15" s="113">
        <v>111190183</v>
      </c>
      <c r="G15" s="113">
        <v>116846583</v>
      </c>
      <c r="H15" s="348"/>
    </row>
    <row r="16" spans="1:8" s="107" customFormat="1" ht="25.5" customHeight="1" x14ac:dyDescent="0.2">
      <c r="A16" s="108" t="s">
        <v>63</v>
      </c>
      <c r="B16" s="109" t="s">
        <v>76</v>
      </c>
      <c r="C16" s="110">
        <v>298682875.21999997</v>
      </c>
      <c r="D16" s="110">
        <v>194692911.53999999</v>
      </c>
      <c r="E16" s="110">
        <v>212191700</v>
      </c>
      <c r="F16" s="110">
        <v>220479400</v>
      </c>
      <c r="G16" s="110">
        <v>232257000</v>
      </c>
      <c r="H16" s="348"/>
    </row>
    <row r="17" spans="1:8" s="114" customFormat="1" ht="17.25" customHeight="1" x14ac:dyDescent="0.2">
      <c r="A17" s="111"/>
      <c r="B17" s="112" t="s">
        <v>32</v>
      </c>
      <c r="C17" s="113">
        <v>181975522.40999997</v>
      </c>
      <c r="D17" s="113">
        <v>81224821</v>
      </c>
      <c r="E17" s="113">
        <v>76826200</v>
      </c>
      <c r="F17" s="113">
        <v>80204400</v>
      </c>
      <c r="G17" s="113">
        <v>84594000</v>
      </c>
      <c r="H17" s="348"/>
    </row>
    <row r="18" spans="1:8" s="114" customFormat="1" x14ac:dyDescent="0.2">
      <c r="A18" s="111"/>
      <c r="B18" s="112" t="s">
        <v>33</v>
      </c>
      <c r="C18" s="113">
        <v>116707352.81</v>
      </c>
      <c r="D18" s="113">
        <v>113468090.53999999</v>
      </c>
      <c r="E18" s="113">
        <v>135365500</v>
      </c>
      <c r="F18" s="113">
        <v>140275000</v>
      </c>
      <c r="G18" s="113">
        <v>147663000</v>
      </c>
      <c r="H18" s="348"/>
    </row>
    <row r="19" spans="1:8" s="107" customFormat="1" ht="30.75" customHeight="1" x14ac:dyDescent="0.2">
      <c r="A19" s="108" t="s">
        <v>64</v>
      </c>
      <c r="B19" s="109" t="s">
        <v>77</v>
      </c>
      <c r="C19" s="110">
        <v>153856780.31999999</v>
      </c>
      <c r="D19" s="110">
        <v>195307899.34999996</v>
      </c>
      <c r="E19" s="110">
        <v>225150996</v>
      </c>
      <c r="F19" s="110">
        <v>270480091</v>
      </c>
      <c r="G19" s="110">
        <v>264307034</v>
      </c>
      <c r="H19" s="348"/>
    </row>
    <row r="20" spans="1:8" s="114" customFormat="1" x14ac:dyDescent="0.2">
      <c r="A20" s="111"/>
      <c r="B20" s="112" t="s">
        <v>32</v>
      </c>
      <c r="C20" s="113">
        <v>148493187.78</v>
      </c>
      <c r="D20" s="113">
        <v>194537699.34999996</v>
      </c>
      <c r="E20" s="113">
        <v>224332796</v>
      </c>
      <c r="F20" s="113">
        <v>270039991</v>
      </c>
      <c r="G20" s="113">
        <v>263857334</v>
      </c>
      <c r="H20" s="348"/>
    </row>
    <row r="21" spans="1:8" s="114" customFormat="1" x14ac:dyDescent="0.2">
      <c r="A21" s="111"/>
      <c r="B21" s="112" t="s">
        <v>33</v>
      </c>
      <c r="C21" s="113">
        <v>5363592.540000001</v>
      </c>
      <c r="D21" s="113">
        <v>770200</v>
      </c>
      <c r="E21" s="113">
        <v>818200</v>
      </c>
      <c r="F21" s="113">
        <v>440100</v>
      </c>
      <c r="G21" s="113">
        <v>449700</v>
      </c>
      <c r="H21" s="348"/>
    </row>
    <row r="22" spans="1:8" s="107" customFormat="1" ht="24.75" customHeight="1" x14ac:dyDescent="0.2">
      <c r="A22" s="108" t="s">
        <v>65</v>
      </c>
      <c r="B22" s="109" t="s">
        <v>81</v>
      </c>
      <c r="C22" s="110">
        <v>8332753.7600000007</v>
      </c>
      <c r="D22" s="110">
        <v>5899080</v>
      </c>
      <c r="E22" s="110">
        <v>6175580</v>
      </c>
      <c r="F22" s="110">
        <v>6723400</v>
      </c>
      <c r="G22" s="110">
        <v>7173500</v>
      </c>
      <c r="H22" s="348"/>
    </row>
    <row r="23" spans="1:8" s="114" customFormat="1" x14ac:dyDescent="0.2">
      <c r="A23" s="111"/>
      <c r="B23" s="112" t="s">
        <v>32</v>
      </c>
      <c r="C23" s="115">
        <v>4975869.7600000007</v>
      </c>
      <c r="D23" s="113">
        <v>5869080</v>
      </c>
      <c r="E23" s="115">
        <v>6175580</v>
      </c>
      <c r="F23" s="115">
        <v>6723400</v>
      </c>
      <c r="G23" s="115">
        <v>7173500</v>
      </c>
      <c r="H23" s="348"/>
    </row>
    <row r="24" spans="1:8" s="114" customFormat="1" x14ac:dyDescent="0.2">
      <c r="A24" s="111"/>
      <c r="B24" s="112" t="s">
        <v>33</v>
      </c>
      <c r="C24" s="113">
        <v>3356884</v>
      </c>
      <c r="D24" s="113">
        <v>30000</v>
      </c>
      <c r="E24" s="113">
        <v>0</v>
      </c>
      <c r="F24" s="113">
        <v>0</v>
      </c>
      <c r="G24" s="113">
        <v>0</v>
      </c>
      <c r="H24" s="348"/>
    </row>
    <row r="25" spans="1:8" s="107" customFormat="1" ht="25.5" x14ac:dyDescent="0.2">
      <c r="A25" s="108" t="s">
        <v>66</v>
      </c>
      <c r="B25" s="109" t="s">
        <v>78</v>
      </c>
      <c r="C25" s="110">
        <v>66382070.519999996</v>
      </c>
      <c r="D25" s="110">
        <v>86988060</v>
      </c>
      <c r="E25" s="110">
        <v>94546370</v>
      </c>
      <c r="F25" s="110">
        <v>103361320</v>
      </c>
      <c r="G25" s="110">
        <v>110188860</v>
      </c>
      <c r="H25" s="348"/>
    </row>
    <row r="26" spans="1:8" s="114" customFormat="1" x14ac:dyDescent="0.2">
      <c r="A26" s="111"/>
      <c r="B26" s="112" t="s">
        <v>32</v>
      </c>
      <c r="C26" s="113">
        <v>62259248.479999997</v>
      </c>
      <c r="D26" s="113">
        <v>81527460</v>
      </c>
      <c r="E26" s="113">
        <v>88833300</v>
      </c>
      <c r="F26" s="113">
        <v>97194100</v>
      </c>
      <c r="G26" s="113">
        <v>103725000</v>
      </c>
      <c r="H26" s="348"/>
    </row>
    <row r="27" spans="1:8" s="114" customFormat="1" x14ac:dyDescent="0.2">
      <c r="A27" s="111"/>
      <c r="B27" s="112" t="s">
        <v>33</v>
      </c>
      <c r="C27" s="113">
        <v>4122822.04</v>
      </c>
      <c r="D27" s="113">
        <v>5460600</v>
      </c>
      <c r="E27" s="113">
        <v>5713070</v>
      </c>
      <c r="F27" s="113">
        <v>6167220</v>
      </c>
      <c r="G27" s="113">
        <v>6463860</v>
      </c>
      <c r="H27" s="348"/>
    </row>
    <row r="28" spans="1:8" s="107" customFormat="1" ht="24" customHeight="1" x14ac:dyDescent="0.2">
      <c r="A28" s="108" t="s">
        <v>67</v>
      </c>
      <c r="B28" s="109" t="s">
        <v>79</v>
      </c>
      <c r="C28" s="110">
        <v>488290152.73000002</v>
      </c>
      <c r="D28" s="110">
        <v>464232334.38999999</v>
      </c>
      <c r="E28" s="110">
        <v>610128795</v>
      </c>
      <c r="F28" s="110">
        <v>654208484</v>
      </c>
      <c r="G28" s="110">
        <v>667766401</v>
      </c>
      <c r="H28" s="347">
        <v>65</v>
      </c>
    </row>
    <row r="29" spans="1:8" s="114" customFormat="1" x14ac:dyDescent="0.2">
      <c r="A29" s="111"/>
      <c r="B29" s="112" t="s">
        <v>32</v>
      </c>
      <c r="C29" s="113">
        <v>301203726.28000003</v>
      </c>
      <c r="D29" s="113">
        <v>295278205.66000003</v>
      </c>
      <c r="E29" s="113">
        <v>333377360</v>
      </c>
      <c r="F29" s="113">
        <v>347821297</v>
      </c>
      <c r="G29" s="113">
        <v>358152517</v>
      </c>
      <c r="H29" s="347"/>
    </row>
    <row r="30" spans="1:8" s="114" customFormat="1" x14ac:dyDescent="0.2">
      <c r="A30" s="111"/>
      <c r="B30" s="112" t="s">
        <v>33</v>
      </c>
      <c r="C30" s="113">
        <v>187086426.45000002</v>
      </c>
      <c r="D30" s="113">
        <v>168954128.72999999</v>
      </c>
      <c r="E30" s="113">
        <v>276751435</v>
      </c>
      <c r="F30" s="113">
        <v>306387187</v>
      </c>
      <c r="G30" s="113">
        <v>309613884</v>
      </c>
      <c r="H30" s="347"/>
    </row>
    <row r="31" spans="1:8" s="107" customFormat="1" ht="39" customHeight="1" x14ac:dyDescent="0.2">
      <c r="A31" s="108" t="s">
        <v>68</v>
      </c>
      <c r="B31" s="109" t="s">
        <v>80</v>
      </c>
      <c r="C31" s="110">
        <v>6183845.8599999994</v>
      </c>
      <c r="D31" s="110">
        <v>6386200</v>
      </c>
      <c r="E31" s="110">
        <v>6635300</v>
      </c>
      <c r="F31" s="110">
        <v>7221000</v>
      </c>
      <c r="G31" s="110">
        <v>7705600</v>
      </c>
      <c r="H31" s="347"/>
    </row>
    <row r="32" spans="1:8" s="114" customFormat="1" x14ac:dyDescent="0.2">
      <c r="A32" s="111"/>
      <c r="B32" s="112" t="s">
        <v>32</v>
      </c>
      <c r="C32" s="113">
        <v>6046199.2599999998</v>
      </c>
      <c r="D32" s="113">
        <v>6386200</v>
      </c>
      <c r="E32" s="113">
        <v>6635300</v>
      </c>
      <c r="F32" s="113">
        <v>7221000</v>
      </c>
      <c r="G32" s="113">
        <v>7705600</v>
      </c>
      <c r="H32" s="347"/>
    </row>
    <row r="33" spans="1:8" s="114" customFormat="1" x14ac:dyDescent="0.2">
      <c r="A33" s="111"/>
      <c r="B33" s="112" t="s">
        <v>33</v>
      </c>
      <c r="C33" s="113">
        <v>137646.6</v>
      </c>
      <c r="D33" s="113">
        <v>0</v>
      </c>
      <c r="E33" s="113">
        <v>0</v>
      </c>
      <c r="F33" s="113">
        <v>0</v>
      </c>
      <c r="G33" s="113">
        <v>0</v>
      </c>
      <c r="H33" s="347"/>
    </row>
    <row r="34" spans="1:8" s="107" customFormat="1" ht="39" customHeight="1" x14ac:dyDescent="0.2">
      <c r="A34" s="108" t="s">
        <v>69</v>
      </c>
      <c r="B34" s="109" t="s">
        <v>82</v>
      </c>
      <c r="C34" s="110">
        <v>167586279.59999999</v>
      </c>
      <c r="D34" s="110">
        <v>254509044.65000001</v>
      </c>
      <c r="E34" s="110">
        <v>261340995</v>
      </c>
      <c r="F34" s="110">
        <v>230121143</v>
      </c>
      <c r="G34" s="110">
        <v>221627685</v>
      </c>
      <c r="H34" s="347"/>
    </row>
    <row r="35" spans="1:8" s="114" customFormat="1" x14ac:dyDescent="0.2">
      <c r="A35" s="111"/>
      <c r="B35" s="112" t="s">
        <v>32</v>
      </c>
      <c r="C35" s="113">
        <v>3461923.76</v>
      </c>
      <c r="D35" s="113">
        <v>5477027</v>
      </c>
      <c r="E35" s="113">
        <v>3837238</v>
      </c>
      <c r="F35" s="113">
        <v>3888209</v>
      </c>
      <c r="G35" s="113">
        <v>3881500</v>
      </c>
      <c r="H35" s="347"/>
    </row>
    <row r="36" spans="1:8" s="114" customFormat="1" x14ac:dyDescent="0.2">
      <c r="A36" s="111"/>
      <c r="B36" s="112" t="s">
        <v>33</v>
      </c>
      <c r="C36" s="113">
        <v>164124355.84</v>
      </c>
      <c r="D36" s="113">
        <v>249032017.65000001</v>
      </c>
      <c r="E36" s="113">
        <v>257503757</v>
      </c>
      <c r="F36" s="113">
        <v>226232934</v>
      </c>
      <c r="G36" s="113">
        <v>217746185</v>
      </c>
      <c r="H36" s="347"/>
    </row>
    <row r="37" spans="1:8" s="107" customFormat="1" ht="38.25" x14ac:dyDescent="0.2">
      <c r="A37" s="108" t="s">
        <v>70</v>
      </c>
      <c r="B37" s="109" t="s">
        <v>83</v>
      </c>
      <c r="C37" s="110">
        <v>9944090.0300000012</v>
      </c>
      <c r="D37" s="110">
        <v>14422016.300000001</v>
      </c>
      <c r="E37" s="110">
        <v>18725382</v>
      </c>
      <c r="F37" s="110">
        <v>17712368</v>
      </c>
      <c r="G37" s="110">
        <v>12103977</v>
      </c>
      <c r="H37" s="347"/>
    </row>
    <row r="38" spans="1:8" s="114" customFormat="1" x14ac:dyDescent="0.2">
      <c r="A38" s="111"/>
      <c r="B38" s="112" t="s">
        <v>32</v>
      </c>
      <c r="C38" s="113">
        <v>8877915.5700000003</v>
      </c>
      <c r="D38" s="113">
        <v>11825766</v>
      </c>
      <c r="E38" s="113">
        <v>12037900</v>
      </c>
      <c r="F38" s="113">
        <v>12550800</v>
      </c>
      <c r="G38" s="113">
        <v>11972600</v>
      </c>
      <c r="H38" s="347"/>
    </row>
    <row r="39" spans="1:8" s="114" customFormat="1" x14ac:dyDescent="0.2">
      <c r="A39" s="111"/>
      <c r="B39" s="112" t="s">
        <v>33</v>
      </c>
      <c r="C39" s="113">
        <v>1066174.46</v>
      </c>
      <c r="D39" s="113">
        <v>2596250.2999999998</v>
      </c>
      <c r="E39" s="113">
        <v>6687482</v>
      </c>
      <c r="F39" s="113">
        <v>5161568</v>
      </c>
      <c r="G39" s="113">
        <v>131377</v>
      </c>
      <c r="H39" s="347"/>
    </row>
    <row r="40" spans="1:8" s="107" customFormat="1" ht="37.5" customHeight="1" x14ac:dyDescent="0.2">
      <c r="A40" s="108" t="s">
        <v>71</v>
      </c>
      <c r="B40" s="109" t="s">
        <v>84</v>
      </c>
      <c r="C40" s="110">
        <v>4118501.39</v>
      </c>
      <c r="D40" s="110">
        <v>4321300</v>
      </c>
      <c r="E40" s="110">
        <v>4498100</v>
      </c>
      <c r="F40" s="110">
        <v>4914900</v>
      </c>
      <c r="G40" s="110">
        <v>5242300</v>
      </c>
      <c r="H40" s="347"/>
    </row>
    <row r="41" spans="1:8" s="114" customFormat="1" x14ac:dyDescent="0.2">
      <c r="A41" s="111"/>
      <c r="B41" s="112" t="s">
        <v>32</v>
      </c>
      <c r="C41" s="113">
        <v>4118501.39</v>
      </c>
      <c r="D41" s="113">
        <v>4321300</v>
      </c>
      <c r="E41" s="113">
        <v>4498100</v>
      </c>
      <c r="F41" s="113">
        <v>4914900</v>
      </c>
      <c r="G41" s="113">
        <v>5242300</v>
      </c>
      <c r="H41" s="347"/>
    </row>
    <row r="42" spans="1:8" s="114" customFormat="1" x14ac:dyDescent="0.2">
      <c r="A42" s="111"/>
      <c r="B42" s="112" t="s">
        <v>33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347"/>
    </row>
    <row r="43" spans="1:8" s="107" customFormat="1" ht="38.25" x14ac:dyDescent="0.2">
      <c r="A43" s="108" t="s">
        <v>72</v>
      </c>
      <c r="B43" s="109" t="s">
        <v>85</v>
      </c>
      <c r="C43" s="110">
        <v>19410542.910000004</v>
      </c>
      <c r="D43" s="110">
        <v>21526300</v>
      </c>
      <c r="E43" s="110">
        <v>23057200</v>
      </c>
      <c r="F43" s="110">
        <v>25759800</v>
      </c>
      <c r="G43" s="110">
        <v>27573300</v>
      </c>
      <c r="H43" s="347"/>
    </row>
    <row r="44" spans="1:8" s="114" customFormat="1" x14ac:dyDescent="0.2">
      <c r="A44" s="111"/>
      <c r="B44" s="112" t="s">
        <v>32</v>
      </c>
      <c r="C44" s="113">
        <v>19329842.910000004</v>
      </c>
      <c r="D44" s="113">
        <v>21461300</v>
      </c>
      <c r="E44" s="113">
        <v>22882200</v>
      </c>
      <c r="F44" s="113">
        <v>25339800</v>
      </c>
      <c r="G44" s="113">
        <v>27153300</v>
      </c>
      <c r="H44" s="347"/>
    </row>
    <row r="45" spans="1:8" s="114" customFormat="1" x14ac:dyDescent="0.2">
      <c r="A45" s="111"/>
      <c r="B45" s="112" t="s">
        <v>33</v>
      </c>
      <c r="C45" s="113">
        <v>80700</v>
      </c>
      <c r="D45" s="113">
        <v>65000</v>
      </c>
      <c r="E45" s="113">
        <v>175000</v>
      </c>
      <c r="F45" s="113">
        <v>420000</v>
      </c>
      <c r="G45" s="113">
        <v>420000</v>
      </c>
      <c r="H45" s="347"/>
    </row>
    <row r="46" spans="1:8" s="107" customFormat="1" ht="38.25" x14ac:dyDescent="0.2">
      <c r="A46" s="108" t="s">
        <v>87</v>
      </c>
      <c r="B46" s="109" t="s">
        <v>88</v>
      </c>
      <c r="C46" s="110">
        <v>1260</v>
      </c>
      <c r="D46" s="110">
        <v>20000</v>
      </c>
      <c r="E46" s="110">
        <v>0</v>
      </c>
      <c r="F46" s="110">
        <v>0</v>
      </c>
      <c r="G46" s="110">
        <v>0</v>
      </c>
      <c r="H46" s="347"/>
    </row>
    <row r="47" spans="1:8" s="114" customFormat="1" x14ac:dyDescent="0.2">
      <c r="A47" s="111"/>
      <c r="B47" s="112" t="s">
        <v>32</v>
      </c>
      <c r="C47" s="113">
        <v>1260</v>
      </c>
      <c r="D47" s="113">
        <v>20000</v>
      </c>
      <c r="E47" s="113">
        <v>0</v>
      </c>
      <c r="F47" s="113">
        <v>0</v>
      </c>
      <c r="G47" s="113">
        <v>0</v>
      </c>
      <c r="H47" s="347"/>
    </row>
    <row r="48" spans="1:8" s="114" customFormat="1" x14ac:dyDescent="0.2">
      <c r="A48" s="111"/>
      <c r="B48" s="112" t="s">
        <v>33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347"/>
    </row>
    <row r="49" spans="1:8" s="107" customFormat="1" ht="42" customHeight="1" x14ac:dyDescent="0.2">
      <c r="A49" s="108" t="s">
        <v>73</v>
      </c>
      <c r="B49" s="109" t="s">
        <v>86</v>
      </c>
      <c r="C49" s="110">
        <v>126446123.98999999</v>
      </c>
      <c r="D49" s="110">
        <v>124885512.44</v>
      </c>
      <c r="E49" s="110">
        <v>183757900</v>
      </c>
      <c r="F49" s="110">
        <v>214374810</v>
      </c>
      <c r="G49" s="110">
        <v>245548909</v>
      </c>
      <c r="H49" s="347"/>
    </row>
    <row r="50" spans="1:8" s="114" customFormat="1" x14ac:dyDescent="0.2">
      <c r="A50" s="111"/>
      <c r="B50" s="112" t="s">
        <v>32</v>
      </c>
      <c r="C50" s="113">
        <v>126357623.98999999</v>
      </c>
      <c r="D50" s="113">
        <v>124782512.44</v>
      </c>
      <c r="E50" s="113">
        <v>183603900</v>
      </c>
      <c r="F50" s="113">
        <v>214168810</v>
      </c>
      <c r="G50" s="113">
        <v>245440909</v>
      </c>
      <c r="H50" s="347"/>
    </row>
    <row r="51" spans="1:8" s="114" customFormat="1" x14ac:dyDescent="0.2">
      <c r="A51" s="111"/>
      <c r="B51" s="112" t="s">
        <v>33</v>
      </c>
      <c r="C51" s="113">
        <v>88500</v>
      </c>
      <c r="D51" s="113">
        <v>103000</v>
      </c>
      <c r="E51" s="113">
        <v>154000</v>
      </c>
      <c r="F51" s="113">
        <v>206000</v>
      </c>
      <c r="G51" s="113">
        <v>108000</v>
      </c>
      <c r="H51" s="348">
        <v>66</v>
      </c>
    </row>
    <row r="52" spans="1:8" s="119" customFormat="1" x14ac:dyDescent="0.2">
      <c r="A52" s="116"/>
      <c r="B52" s="117" t="s">
        <v>61</v>
      </c>
      <c r="C52" s="118">
        <v>2591826464.0799999</v>
      </c>
      <c r="D52" s="118">
        <v>2870826933.0800004</v>
      </c>
      <c r="E52" s="118">
        <v>3313365954</v>
      </c>
      <c r="F52" s="118">
        <v>3515605750</v>
      </c>
      <c r="G52" s="118">
        <v>3670735957</v>
      </c>
      <c r="H52" s="348"/>
    </row>
    <row r="53" spans="1:8" s="123" customFormat="1" ht="13.5" x14ac:dyDescent="0.25">
      <c r="A53" s="120"/>
      <c r="B53" s="121" t="s">
        <v>32</v>
      </c>
      <c r="C53" s="122">
        <v>2016066245.3699996</v>
      </c>
      <c r="D53" s="122">
        <v>2207125947.6800003</v>
      </c>
      <c r="E53" s="122">
        <v>2488515701</v>
      </c>
      <c r="F53" s="122">
        <v>2702392123</v>
      </c>
      <c r="G53" s="122">
        <v>2855928160</v>
      </c>
      <c r="H53" s="348"/>
    </row>
    <row r="54" spans="1:8" s="123" customFormat="1" ht="13.5" x14ac:dyDescent="0.25">
      <c r="A54" s="120"/>
      <c r="B54" s="121" t="s">
        <v>33</v>
      </c>
      <c r="C54" s="122">
        <v>575760218.71000004</v>
      </c>
      <c r="D54" s="122">
        <v>663700985.39999998</v>
      </c>
      <c r="E54" s="122">
        <v>824850253</v>
      </c>
      <c r="F54" s="122">
        <v>813213627</v>
      </c>
      <c r="G54" s="122">
        <v>814807797</v>
      </c>
      <c r="H54" s="348"/>
    </row>
    <row r="55" spans="1:8" x14ac:dyDescent="0.2">
      <c r="H55" s="348"/>
    </row>
    <row r="56" spans="1:8" x14ac:dyDescent="0.2">
      <c r="H56" s="348"/>
    </row>
    <row r="57" spans="1:8" x14ac:dyDescent="0.2">
      <c r="E57" s="128"/>
      <c r="F57" s="128"/>
      <c r="G57" s="128"/>
      <c r="H57" s="348"/>
    </row>
    <row r="58" spans="1:8" x14ac:dyDescent="0.2">
      <c r="G58" s="128"/>
      <c r="H58" s="348"/>
    </row>
    <row r="59" spans="1:8" x14ac:dyDescent="0.2">
      <c r="G59" s="128"/>
      <c r="H59" s="348"/>
    </row>
    <row r="60" spans="1:8" x14ac:dyDescent="0.2">
      <c r="G60" s="128"/>
      <c r="H60" s="348"/>
    </row>
    <row r="61" spans="1:8" x14ac:dyDescent="0.2">
      <c r="H61" s="348"/>
    </row>
    <row r="62" spans="1:8" x14ac:dyDescent="0.2">
      <c r="H62" s="348"/>
    </row>
    <row r="63" spans="1:8" x14ac:dyDescent="0.2">
      <c r="H63" s="348"/>
    </row>
    <row r="64" spans="1:8" x14ac:dyDescent="0.2">
      <c r="H64" s="348"/>
    </row>
    <row r="65" spans="8:8" x14ac:dyDescent="0.2">
      <c r="H65" s="348"/>
    </row>
    <row r="66" spans="8:8" x14ac:dyDescent="0.2">
      <c r="H66" s="348"/>
    </row>
    <row r="67" spans="8:8" x14ac:dyDescent="0.2">
      <c r="H67" s="348"/>
    </row>
    <row r="68" spans="8:8" x14ac:dyDescent="0.2">
      <c r="H68" s="348"/>
    </row>
    <row r="69" spans="8:8" x14ac:dyDescent="0.2">
      <c r="H69" s="348"/>
    </row>
    <row r="70" spans="8:8" x14ac:dyDescent="0.2">
      <c r="H70" s="348"/>
    </row>
    <row r="71" spans="8:8" x14ac:dyDescent="0.2">
      <c r="H71" s="348"/>
    </row>
    <row r="72" spans="8:8" x14ac:dyDescent="0.2">
      <c r="H72" s="348"/>
    </row>
    <row r="73" spans="8:8" x14ac:dyDescent="0.2">
      <c r="H73" s="348"/>
    </row>
    <row r="74" spans="8:8" x14ac:dyDescent="0.2">
      <c r="H74" s="348"/>
    </row>
    <row r="75" spans="8:8" x14ac:dyDescent="0.2">
      <c r="H75" s="348"/>
    </row>
  </sheetData>
  <mergeCells count="7">
    <mergeCell ref="H28:H50"/>
    <mergeCell ref="H51:H75"/>
    <mergeCell ref="E1:G1"/>
    <mergeCell ref="E2:G2"/>
    <mergeCell ref="B4:F4"/>
    <mergeCell ref="A6:B6"/>
    <mergeCell ref="H1:H27"/>
  </mergeCells>
  <pageMargins left="0.62992125984251968" right="0.70866141732283472" top="0.79" bottom="0.19685039370078741" header="0.31496062992125984" footer="0.19685039370078741"/>
  <pageSetup paperSize="9" scale="98" fitToHeight="110" orientation="landscape" verticalDpi="0" r:id="rId1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Zeros="0" view="pageBreakPreview" topLeftCell="A23" zoomScaleNormal="100" zoomScaleSheetLayoutView="100" workbookViewId="0">
      <selection activeCell="H28" sqref="H1:H1048576"/>
    </sheetView>
  </sheetViews>
  <sheetFormatPr defaultRowHeight="12.75" x14ac:dyDescent="0.2"/>
  <cols>
    <col min="1" max="1" width="15" style="100" customWidth="1"/>
    <col min="2" max="2" width="40.33203125" style="101" customWidth="1"/>
    <col min="3" max="3" width="17.83203125" style="100" customWidth="1"/>
    <col min="4" max="4" width="17.1640625" style="100" customWidth="1"/>
    <col min="5" max="5" width="17.83203125" style="100" customWidth="1"/>
    <col min="6" max="7" width="18.33203125" style="100" customWidth="1"/>
    <col min="8" max="8" width="4.83203125" style="292" customWidth="1"/>
    <col min="9" max="16384" width="9.33203125" style="102"/>
  </cols>
  <sheetData>
    <row r="1" spans="1:8" x14ac:dyDescent="0.2">
      <c r="E1" s="352" t="s">
        <v>89</v>
      </c>
      <c r="F1" s="353"/>
      <c r="G1" s="353"/>
      <c r="H1" s="348">
        <v>67</v>
      </c>
    </row>
    <row r="2" spans="1:8" ht="22.5" customHeight="1" x14ac:dyDescent="0.2">
      <c r="E2" s="354" t="s">
        <v>140</v>
      </c>
      <c r="F2" s="354"/>
      <c r="G2" s="354"/>
      <c r="H2" s="348"/>
    </row>
    <row r="3" spans="1:8" x14ac:dyDescent="0.2">
      <c r="H3" s="348"/>
    </row>
    <row r="4" spans="1:8" ht="52.5" customHeight="1" x14ac:dyDescent="0.2">
      <c r="B4" s="351" t="s">
        <v>141</v>
      </c>
      <c r="C4" s="351"/>
      <c r="D4" s="351"/>
      <c r="E4" s="351"/>
      <c r="F4" s="351"/>
      <c r="H4" s="348"/>
    </row>
    <row r="5" spans="1:8" ht="18" customHeight="1" x14ac:dyDescent="0.2">
      <c r="B5" s="104"/>
      <c r="C5" s="104"/>
      <c r="D5" s="104"/>
      <c r="E5" s="104"/>
      <c r="F5" s="104"/>
      <c r="H5" s="348"/>
    </row>
    <row r="6" spans="1:8" ht="16.5" customHeight="1" x14ac:dyDescent="0.2">
      <c r="A6" s="323">
        <v>18531000000</v>
      </c>
      <c r="B6" s="323"/>
      <c r="C6" s="104"/>
      <c r="D6" s="104"/>
      <c r="E6" s="104"/>
      <c r="F6" s="104"/>
      <c r="H6" s="348"/>
    </row>
    <row r="7" spans="1:8" ht="12.75" customHeight="1" x14ac:dyDescent="0.25">
      <c r="A7" s="38" t="s">
        <v>134</v>
      </c>
      <c r="B7" s="37"/>
      <c r="C7" s="104"/>
      <c r="D7" s="104"/>
      <c r="E7" s="104"/>
      <c r="F7" s="104"/>
      <c r="H7" s="348"/>
    </row>
    <row r="8" spans="1:8" ht="18.75" x14ac:dyDescent="0.2">
      <c r="B8" s="104"/>
      <c r="C8" s="104"/>
      <c r="D8" s="104"/>
      <c r="E8" s="104"/>
      <c r="F8" s="104"/>
      <c r="G8" s="105" t="s">
        <v>22</v>
      </c>
      <c r="H8" s="348"/>
    </row>
    <row r="9" spans="1:8" ht="42.75" customHeight="1" x14ac:dyDescent="0.2">
      <c r="A9" s="106" t="s">
        <v>58</v>
      </c>
      <c r="B9" s="106" t="s">
        <v>27</v>
      </c>
      <c r="C9" s="106" t="s">
        <v>42</v>
      </c>
      <c r="D9" s="106" t="s">
        <v>137</v>
      </c>
      <c r="E9" s="106" t="s">
        <v>43</v>
      </c>
      <c r="F9" s="106" t="s">
        <v>44</v>
      </c>
      <c r="G9" s="106" t="s">
        <v>28</v>
      </c>
      <c r="H9" s="348"/>
    </row>
    <row r="10" spans="1:8" s="107" customFormat="1" ht="15.75" customHeight="1" x14ac:dyDescent="0.2">
      <c r="A10" s="108" t="s">
        <v>90</v>
      </c>
      <c r="B10" s="109" t="s">
        <v>91</v>
      </c>
      <c r="C10" s="110">
        <v>250150553.86999995</v>
      </c>
      <c r="D10" s="110">
        <v>263848809</v>
      </c>
      <c r="E10" s="110">
        <v>273454149</v>
      </c>
      <c r="F10" s="110">
        <v>297039272</v>
      </c>
      <c r="G10" s="110">
        <v>316739100</v>
      </c>
      <c r="H10" s="348"/>
    </row>
    <row r="11" spans="1:8" s="114" customFormat="1" x14ac:dyDescent="0.2">
      <c r="A11" s="111"/>
      <c r="B11" s="112" t="s">
        <v>32</v>
      </c>
      <c r="C11" s="113">
        <v>247216941.40999994</v>
      </c>
      <c r="D11" s="113">
        <v>261260809</v>
      </c>
      <c r="E11" s="113">
        <v>270404149</v>
      </c>
      <c r="F11" s="113">
        <v>294339272</v>
      </c>
      <c r="G11" s="113">
        <v>313939100</v>
      </c>
      <c r="H11" s="348"/>
    </row>
    <row r="12" spans="1:8" s="114" customFormat="1" x14ac:dyDescent="0.2">
      <c r="A12" s="111"/>
      <c r="B12" s="112" t="s">
        <v>33</v>
      </c>
      <c r="C12" s="113">
        <v>2933612.46</v>
      </c>
      <c r="D12" s="113">
        <v>2588000</v>
      </c>
      <c r="E12" s="113">
        <v>3050000</v>
      </c>
      <c r="F12" s="113">
        <v>2700000</v>
      </c>
      <c r="G12" s="113">
        <v>2800000</v>
      </c>
      <c r="H12" s="348"/>
    </row>
    <row r="13" spans="1:8" s="107" customFormat="1" ht="13.5" customHeight="1" x14ac:dyDescent="0.2">
      <c r="A13" s="108" t="s">
        <v>3</v>
      </c>
      <c r="B13" s="109" t="s">
        <v>92</v>
      </c>
      <c r="C13" s="110">
        <v>975151682.01000023</v>
      </c>
      <c r="D13" s="110">
        <v>1153941406.4100001</v>
      </c>
      <c r="E13" s="110">
        <v>1313449416</v>
      </c>
      <c r="F13" s="110">
        <v>1428064459</v>
      </c>
      <c r="G13" s="110">
        <v>1519465893</v>
      </c>
      <c r="H13" s="348"/>
    </row>
    <row r="14" spans="1:8" s="114" customFormat="1" x14ac:dyDescent="0.2">
      <c r="A14" s="111"/>
      <c r="B14" s="112" t="s">
        <v>32</v>
      </c>
      <c r="C14" s="113">
        <v>930807835.26000023</v>
      </c>
      <c r="D14" s="113">
        <v>1106730432.23</v>
      </c>
      <c r="E14" s="113">
        <v>1239269946</v>
      </c>
      <c r="F14" s="113">
        <v>1349874639</v>
      </c>
      <c r="G14" s="113">
        <v>1437414323</v>
      </c>
      <c r="H14" s="348"/>
    </row>
    <row r="15" spans="1:8" s="114" customFormat="1" x14ac:dyDescent="0.2">
      <c r="A15" s="111"/>
      <c r="B15" s="112" t="s">
        <v>33</v>
      </c>
      <c r="C15" s="113">
        <v>44343846.75</v>
      </c>
      <c r="D15" s="113">
        <v>47210974.18</v>
      </c>
      <c r="E15" s="113">
        <v>74179470</v>
      </c>
      <c r="F15" s="113">
        <v>78189820</v>
      </c>
      <c r="G15" s="113">
        <v>82051570</v>
      </c>
      <c r="H15" s="348"/>
    </row>
    <row r="16" spans="1:8" s="107" customFormat="1" ht="17.25" customHeight="1" x14ac:dyDescent="0.2">
      <c r="A16" s="108" t="s">
        <v>4</v>
      </c>
      <c r="B16" s="109" t="s">
        <v>93</v>
      </c>
      <c r="C16" s="110">
        <v>246825388.70999998</v>
      </c>
      <c r="D16" s="110">
        <v>145295157.81999999</v>
      </c>
      <c r="E16" s="110">
        <v>154006900</v>
      </c>
      <c r="F16" s="110">
        <v>157106600</v>
      </c>
      <c r="G16" s="110">
        <v>161297800</v>
      </c>
      <c r="H16" s="348"/>
    </row>
    <row r="17" spans="1:8" s="114" customFormat="1" ht="17.25" customHeight="1" x14ac:dyDescent="0.2">
      <c r="A17" s="111"/>
      <c r="B17" s="112" t="s">
        <v>32</v>
      </c>
      <c r="C17" s="113">
        <v>179883951.18999997</v>
      </c>
      <c r="D17" s="113">
        <v>78553121</v>
      </c>
      <c r="E17" s="113">
        <v>73976900</v>
      </c>
      <c r="F17" s="113">
        <v>77076600</v>
      </c>
      <c r="G17" s="113">
        <v>81267800</v>
      </c>
      <c r="H17" s="348"/>
    </row>
    <row r="18" spans="1:8" s="114" customFormat="1" x14ac:dyDescent="0.2">
      <c r="A18" s="111"/>
      <c r="B18" s="112" t="s">
        <v>33</v>
      </c>
      <c r="C18" s="113">
        <v>66941437.519999996</v>
      </c>
      <c r="D18" s="113">
        <v>66742036.82</v>
      </c>
      <c r="E18" s="113">
        <v>80030000</v>
      </c>
      <c r="F18" s="113">
        <v>80030000</v>
      </c>
      <c r="G18" s="113">
        <v>80030000</v>
      </c>
      <c r="H18" s="348"/>
    </row>
    <row r="19" spans="1:8" s="107" customFormat="1" ht="27.75" customHeight="1" x14ac:dyDescent="0.2">
      <c r="A19" s="108" t="s">
        <v>5</v>
      </c>
      <c r="B19" s="109" t="s">
        <v>94</v>
      </c>
      <c r="C19" s="110">
        <v>104489565.11999999</v>
      </c>
      <c r="D19" s="110">
        <v>147502879.34999999</v>
      </c>
      <c r="E19" s="110">
        <v>181195877</v>
      </c>
      <c r="F19" s="110">
        <v>222758827</v>
      </c>
      <c r="G19" s="110">
        <v>213772242</v>
      </c>
      <c r="H19" s="348"/>
    </row>
    <row r="20" spans="1:8" s="114" customFormat="1" x14ac:dyDescent="0.2">
      <c r="A20" s="111"/>
      <c r="B20" s="112" t="s">
        <v>32</v>
      </c>
      <c r="C20" s="113">
        <v>99355182.839999989</v>
      </c>
      <c r="D20" s="113">
        <v>147200679.34999999</v>
      </c>
      <c r="E20" s="113">
        <v>180977677</v>
      </c>
      <c r="F20" s="113">
        <v>222518727</v>
      </c>
      <c r="G20" s="113">
        <v>213522542</v>
      </c>
      <c r="H20" s="348"/>
    </row>
    <row r="21" spans="1:8" s="114" customFormat="1" x14ac:dyDescent="0.2">
      <c r="A21" s="111"/>
      <c r="B21" s="112" t="s">
        <v>33</v>
      </c>
      <c r="C21" s="113">
        <v>5134382.28</v>
      </c>
      <c r="D21" s="113">
        <v>302200</v>
      </c>
      <c r="E21" s="113">
        <v>218200</v>
      </c>
      <c r="F21" s="113">
        <v>240100</v>
      </c>
      <c r="G21" s="113">
        <v>249700</v>
      </c>
      <c r="H21" s="348"/>
    </row>
    <row r="22" spans="1:8" s="107" customFormat="1" ht="16.5" customHeight="1" x14ac:dyDescent="0.2">
      <c r="A22" s="108" t="s">
        <v>7</v>
      </c>
      <c r="B22" s="109" t="s">
        <v>95</v>
      </c>
      <c r="C22" s="110">
        <v>31070964.469999999</v>
      </c>
      <c r="D22" s="110">
        <v>36587641</v>
      </c>
      <c r="E22" s="110">
        <v>41250700</v>
      </c>
      <c r="F22" s="110">
        <v>44243400</v>
      </c>
      <c r="G22" s="110">
        <v>47281090</v>
      </c>
      <c r="H22" s="348"/>
    </row>
    <row r="23" spans="1:8" s="114" customFormat="1" x14ac:dyDescent="0.2">
      <c r="A23" s="111"/>
      <c r="B23" s="112" t="s">
        <v>32</v>
      </c>
      <c r="C23" s="113">
        <v>29612195.969999999</v>
      </c>
      <c r="D23" s="113">
        <v>36141141</v>
      </c>
      <c r="E23" s="113">
        <v>40496700</v>
      </c>
      <c r="F23" s="113">
        <v>43487600</v>
      </c>
      <c r="G23" s="113">
        <v>46523500</v>
      </c>
      <c r="H23" s="348"/>
    </row>
    <row r="24" spans="1:8" s="114" customFormat="1" x14ac:dyDescent="0.2">
      <c r="A24" s="111"/>
      <c r="B24" s="112" t="s">
        <v>33</v>
      </c>
      <c r="C24" s="113">
        <v>1458768.5</v>
      </c>
      <c r="D24" s="113">
        <v>446500</v>
      </c>
      <c r="E24" s="113">
        <v>754000</v>
      </c>
      <c r="F24" s="113">
        <v>755800</v>
      </c>
      <c r="G24" s="113">
        <v>757590</v>
      </c>
      <c r="H24" s="348"/>
    </row>
    <row r="25" spans="1:8" s="107" customFormat="1" ht="14.25" customHeight="1" x14ac:dyDescent="0.2">
      <c r="A25" s="108" t="s">
        <v>8</v>
      </c>
      <c r="B25" s="109" t="s">
        <v>96</v>
      </c>
      <c r="C25" s="110">
        <v>48729577.270000003</v>
      </c>
      <c r="D25" s="110">
        <v>61374894</v>
      </c>
      <c r="E25" s="110">
        <v>65530365</v>
      </c>
      <c r="F25" s="110">
        <v>70688180</v>
      </c>
      <c r="G25" s="110">
        <v>74888870</v>
      </c>
      <c r="H25" s="348"/>
    </row>
    <row r="26" spans="1:8" s="114" customFormat="1" x14ac:dyDescent="0.2">
      <c r="A26" s="111"/>
      <c r="B26" s="112" t="s">
        <v>32</v>
      </c>
      <c r="C26" s="113">
        <v>45562230.760000005</v>
      </c>
      <c r="D26" s="113">
        <v>59119500</v>
      </c>
      <c r="E26" s="113">
        <v>65093705</v>
      </c>
      <c r="F26" s="113">
        <v>70211549</v>
      </c>
      <c r="G26" s="113">
        <v>74376585</v>
      </c>
      <c r="H26" s="348"/>
    </row>
    <row r="27" spans="1:8" s="114" customFormat="1" x14ac:dyDescent="0.2">
      <c r="A27" s="111"/>
      <c r="B27" s="112" t="s">
        <v>33</v>
      </c>
      <c r="C27" s="113">
        <v>3167346.51</v>
      </c>
      <c r="D27" s="113">
        <v>2255394</v>
      </c>
      <c r="E27" s="113">
        <v>436660</v>
      </c>
      <c r="F27" s="113">
        <v>476631</v>
      </c>
      <c r="G27" s="113">
        <v>512285</v>
      </c>
      <c r="H27" s="348"/>
    </row>
    <row r="28" spans="1:8" s="107" customFormat="1" ht="24" customHeight="1" x14ac:dyDescent="0.2">
      <c r="A28" s="108" t="s">
        <v>6</v>
      </c>
      <c r="B28" s="109" t="s">
        <v>97</v>
      </c>
      <c r="C28" s="110">
        <v>381766901.90999997</v>
      </c>
      <c r="D28" s="110">
        <v>383232435.02000004</v>
      </c>
      <c r="E28" s="110">
        <v>535287186</v>
      </c>
      <c r="F28" s="110">
        <v>579007334</v>
      </c>
      <c r="G28" s="110">
        <v>604265582</v>
      </c>
      <c r="H28" s="348">
        <v>68</v>
      </c>
    </row>
    <row r="29" spans="1:8" s="114" customFormat="1" x14ac:dyDescent="0.2">
      <c r="A29" s="111"/>
      <c r="B29" s="112" t="s">
        <v>32</v>
      </c>
      <c r="C29" s="113">
        <v>246597329.13999999</v>
      </c>
      <c r="D29" s="113">
        <v>274911465.79000002</v>
      </c>
      <c r="E29" s="113">
        <v>315507760</v>
      </c>
      <c r="F29" s="113">
        <v>328279597</v>
      </c>
      <c r="G29" s="113">
        <v>337655517</v>
      </c>
      <c r="H29" s="348"/>
    </row>
    <row r="30" spans="1:8" s="114" customFormat="1" x14ac:dyDescent="0.2">
      <c r="A30" s="111"/>
      <c r="B30" s="112" t="s">
        <v>33</v>
      </c>
      <c r="C30" s="113">
        <v>135169572.77000001</v>
      </c>
      <c r="D30" s="113">
        <v>108320969.23</v>
      </c>
      <c r="E30" s="113">
        <v>219779426</v>
      </c>
      <c r="F30" s="113">
        <v>250727737</v>
      </c>
      <c r="G30" s="113">
        <v>266610065</v>
      </c>
      <c r="H30" s="348"/>
    </row>
    <row r="31" spans="1:8" s="107" customFormat="1" ht="16.5" customHeight="1" x14ac:dyDescent="0.2">
      <c r="A31" s="108" t="s">
        <v>11</v>
      </c>
      <c r="B31" s="109" t="s">
        <v>98</v>
      </c>
      <c r="C31" s="110">
        <v>410429023.14999998</v>
      </c>
      <c r="D31" s="110">
        <v>489730831.56999999</v>
      </c>
      <c r="E31" s="110">
        <v>502775361</v>
      </c>
      <c r="F31" s="110">
        <v>436141368</v>
      </c>
      <c r="G31" s="110">
        <v>417864771</v>
      </c>
      <c r="H31" s="348"/>
    </row>
    <row r="32" spans="1:8" s="114" customFormat="1" x14ac:dyDescent="0.2">
      <c r="A32" s="111"/>
      <c r="B32" s="112" t="s">
        <v>32</v>
      </c>
      <c r="C32" s="113">
        <v>100720377.25000001</v>
      </c>
      <c r="D32" s="113">
        <v>72630784</v>
      </c>
      <c r="E32" s="113">
        <v>67868064</v>
      </c>
      <c r="F32" s="113">
        <v>47605829</v>
      </c>
      <c r="G32" s="113">
        <v>47698884</v>
      </c>
      <c r="H32" s="348"/>
    </row>
    <row r="33" spans="1:8" s="114" customFormat="1" x14ac:dyDescent="0.2">
      <c r="A33" s="111"/>
      <c r="B33" s="112" t="s">
        <v>33</v>
      </c>
      <c r="C33" s="113">
        <v>309708645.89999998</v>
      </c>
      <c r="D33" s="113">
        <v>417100047.56999999</v>
      </c>
      <c r="E33" s="113">
        <v>434907297</v>
      </c>
      <c r="F33" s="113">
        <v>388535539</v>
      </c>
      <c r="G33" s="113">
        <v>370165887</v>
      </c>
      <c r="H33" s="348"/>
    </row>
    <row r="34" spans="1:8" s="107" customFormat="1" x14ac:dyDescent="0.2">
      <c r="A34" s="108" t="s">
        <v>10</v>
      </c>
      <c r="B34" s="109" t="s">
        <v>99</v>
      </c>
      <c r="C34" s="110">
        <v>10625878.960000001</v>
      </c>
      <c r="D34" s="110">
        <v>12088668.310000001</v>
      </c>
      <c r="E34" s="110">
        <v>36505200</v>
      </c>
      <c r="F34" s="110">
        <v>41038710</v>
      </c>
      <c r="G34" s="110">
        <v>42615409</v>
      </c>
      <c r="H34" s="348"/>
    </row>
    <row r="35" spans="1:8" s="114" customFormat="1" x14ac:dyDescent="0.2">
      <c r="A35" s="111"/>
      <c r="B35" s="112" t="s">
        <v>32</v>
      </c>
      <c r="C35" s="113">
        <v>4271765.8199999994</v>
      </c>
      <c r="D35" s="113">
        <v>6746916.3100000005</v>
      </c>
      <c r="E35" s="113">
        <v>32010000</v>
      </c>
      <c r="F35" s="113">
        <v>36480710</v>
      </c>
      <c r="G35" s="113">
        <v>37984709</v>
      </c>
      <c r="H35" s="348"/>
    </row>
    <row r="36" spans="1:8" s="114" customFormat="1" x14ac:dyDescent="0.2">
      <c r="A36" s="111"/>
      <c r="B36" s="112" t="s">
        <v>33</v>
      </c>
      <c r="C36" s="113">
        <v>6354113.1400000006</v>
      </c>
      <c r="D36" s="113">
        <v>5341752</v>
      </c>
      <c r="E36" s="113">
        <v>4495200</v>
      </c>
      <c r="F36" s="113">
        <v>4558000</v>
      </c>
      <c r="G36" s="113">
        <v>4630700</v>
      </c>
      <c r="H36" s="348"/>
    </row>
    <row r="37" spans="1:8" s="107" customFormat="1" x14ac:dyDescent="0.2">
      <c r="A37" s="108" t="s">
        <v>1</v>
      </c>
      <c r="B37" s="109" t="s">
        <v>100</v>
      </c>
      <c r="C37" s="110">
        <v>132586928.61</v>
      </c>
      <c r="D37" s="110">
        <v>177224210.59999999</v>
      </c>
      <c r="E37" s="110">
        <v>209910800</v>
      </c>
      <c r="F37" s="110">
        <v>239517600</v>
      </c>
      <c r="G37" s="110">
        <v>272545200</v>
      </c>
      <c r="H37" s="348"/>
    </row>
    <row r="38" spans="1:8" s="114" customFormat="1" x14ac:dyDescent="0.2">
      <c r="A38" s="111"/>
      <c r="B38" s="112" t="s">
        <v>101</v>
      </c>
      <c r="C38" s="113">
        <v>132038435.73</v>
      </c>
      <c r="D38" s="113">
        <v>163831099</v>
      </c>
      <c r="E38" s="113">
        <v>202910800</v>
      </c>
      <c r="F38" s="113">
        <v>232517600</v>
      </c>
      <c r="G38" s="113">
        <v>265545200</v>
      </c>
      <c r="H38" s="348"/>
    </row>
    <row r="39" spans="1:8" x14ac:dyDescent="0.2">
      <c r="A39" s="108" t="s">
        <v>9</v>
      </c>
      <c r="B39" s="129" t="s">
        <v>102</v>
      </c>
      <c r="C39" s="130">
        <v>108116600</v>
      </c>
      <c r="D39" s="130">
        <v>100870700</v>
      </c>
      <c r="E39" s="130">
        <v>133410800</v>
      </c>
      <c r="F39" s="130">
        <v>157417600</v>
      </c>
      <c r="G39" s="130">
        <v>185845200</v>
      </c>
      <c r="H39" s="348"/>
    </row>
    <row r="40" spans="1:8" s="114" customFormat="1" x14ac:dyDescent="0.2">
      <c r="A40" s="111"/>
      <c r="B40" s="112" t="s">
        <v>33</v>
      </c>
      <c r="C40" s="113">
        <v>548492.88</v>
      </c>
      <c r="D40" s="113">
        <v>13393111.6</v>
      </c>
      <c r="E40" s="113">
        <v>7000000</v>
      </c>
      <c r="F40" s="113">
        <v>7000000</v>
      </c>
      <c r="G40" s="113">
        <v>7000000</v>
      </c>
      <c r="H40" s="348"/>
    </row>
    <row r="41" spans="1:8" s="119" customFormat="1" x14ac:dyDescent="0.2">
      <c r="A41" s="116"/>
      <c r="B41" s="117" t="s">
        <v>61</v>
      </c>
      <c r="C41" s="118">
        <v>2591826464.0799999</v>
      </c>
      <c r="D41" s="118">
        <v>2870826933.0799999</v>
      </c>
      <c r="E41" s="118">
        <v>3313365954</v>
      </c>
      <c r="F41" s="118">
        <v>3515605750</v>
      </c>
      <c r="G41" s="118">
        <v>3670735957</v>
      </c>
      <c r="H41" s="348"/>
    </row>
    <row r="42" spans="1:8" s="123" customFormat="1" ht="13.5" x14ac:dyDescent="0.25">
      <c r="A42" s="120"/>
      <c r="B42" s="121" t="s">
        <v>32</v>
      </c>
      <c r="C42" s="122">
        <v>2016066245.3699999</v>
      </c>
      <c r="D42" s="122">
        <v>2207125947.6800003</v>
      </c>
      <c r="E42" s="122">
        <v>2488515701</v>
      </c>
      <c r="F42" s="122">
        <v>2702392123</v>
      </c>
      <c r="G42" s="122">
        <v>2855928160</v>
      </c>
      <c r="H42" s="348"/>
    </row>
    <row r="43" spans="1:8" s="123" customFormat="1" ht="13.5" x14ac:dyDescent="0.25">
      <c r="A43" s="120"/>
      <c r="B43" s="121" t="s">
        <v>33</v>
      </c>
      <c r="C43" s="122">
        <v>575760218.71000004</v>
      </c>
      <c r="D43" s="122">
        <v>663700985.39999998</v>
      </c>
      <c r="E43" s="122">
        <v>824850253</v>
      </c>
      <c r="F43" s="122">
        <v>813213627</v>
      </c>
      <c r="G43" s="122">
        <v>814807797</v>
      </c>
      <c r="H43" s="348"/>
    </row>
    <row r="44" spans="1:8" s="127" customFormat="1" x14ac:dyDescent="0.2">
      <c r="A44" s="124"/>
      <c r="B44" s="125"/>
      <c r="C44" s="126"/>
      <c r="D44" s="126"/>
      <c r="E44" s="126"/>
      <c r="F44" s="126"/>
      <c r="G44" s="126"/>
      <c r="H44" s="348"/>
    </row>
    <row r="45" spans="1:8" s="127" customFormat="1" x14ac:dyDescent="0.2">
      <c r="A45" s="124"/>
      <c r="B45" s="125"/>
      <c r="C45" s="126"/>
      <c r="D45" s="126"/>
      <c r="E45" s="126"/>
      <c r="F45" s="126"/>
      <c r="G45" s="126"/>
      <c r="H45" s="348"/>
    </row>
    <row r="46" spans="1:8" s="127" customFormat="1" x14ac:dyDescent="0.2">
      <c r="A46" s="124"/>
      <c r="B46" s="125"/>
      <c r="C46" s="126"/>
      <c r="D46" s="126"/>
      <c r="E46" s="126"/>
      <c r="F46" s="126"/>
      <c r="G46" s="126"/>
      <c r="H46" s="348"/>
    </row>
    <row r="47" spans="1:8" s="127" customFormat="1" x14ac:dyDescent="0.2">
      <c r="A47" s="124"/>
      <c r="B47" s="125"/>
      <c r="C47" s="126"/>
      <c r="D47" s="126"/>
      <c r="E47" s="126"/>
      <c r="F47" s="126"/>
      <c r="G47" s="126"/>
      <c r="H47" s="348"/>
    </row>
    <row r="48" spans="1:8" x14ac:dyDescent="0.2">
      <c r="H48" s="348"/>
    </row>
    <row r="49" spans="8:8" x14ac:dyDescent="0.2">
      <c r="H49" s="348"/>
    </row>
    <row r="50" spans="8:8" x14ac:dyDescent="0.2">
      <c r="H50" s="348"/>
    </row>
    <row r="51" spans="8:8" x14ac:dyDescent="0.2">
      <c r="H51" s="348"/>
    </row>
    <row r="52" spans="8:8" x14ac:dyDescent="0.2">
      <c r="H52" s="348"/>
    </row>
    <row r="53" spans="8:8" x14ac:dyDescent="0.2">
      <c r="H53" s="348"/>
    </row>
    <row r="54" spans="8:8" x14ac:dyDescent="0.2">
      <c r="H54" s="348"/>
    </row>
  </sheetData>
  <mergeCells count="6">
    <mergeCell ref="H28:H54"/>
    <mergeCell ref="E1:G1"/>
    <mergeCell ref="E2:G2"/>
    <mergeCell ref="B4:F4"/>
    <mergeCell ref="A6:B6"/>
    <mergeCell ref="H1:H27"/>
  </mergeCells>
  <pageMargins left="0.70866141732283472" right="0.70866141732283472" top="0.9" bottom="0.74803149606299213" header="0.31496062992125984" footer="0.31496062992125984"/>
  <pageSetup paperSize="9" scale="97" fitToHeight="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view="pageBreakPreview" topLeftCell="A7" zoomScale="70" zoomScaleNormal="100" zoomScaleSheetLayoutView="70" workbookViewId="0">
      <selection activeCell="E1" sqref="E1:G2"/>
    </sheetView>
  </sheetViews>
  <sheetFormatPr defaultRowHeight="15.75" x14ac:dyDescent="0.25"/>
  <cols>
    <col min="1" max="1" width="11.83203125" style="174" customWidth="1"/>
    <col min="2" max="2" width="57.6640625" style="174" customWidth="1"/>
    <col min="3" max="3" width="21.6640625" style="174" customWidth="1"/>
    <col min="4" max="4" width="27.33203125" style="174" customWidth="1"/>
    <col min="5" max="5" width="24" style="174" customWidth="1"/>
    <col min="6" max="6" width="25" style="174" customWidth="1"/>
    <col min="7" max="7" width="36.5" style="174" customWidth="1"/>
    <col min="8" max="8" width="8.83203125" style="182" customWidth="1"/>
    <col min="9" max="16384" width="9.33203125" style="174"/>
  </cols>
  <sheetData>
    <row r="1" spans="1:8" ht="20.25" x14ac:dyDescent="0.3">
      <c r="E1" s="357" t="s">
        <v>385</v>
      </c>
      <c r="F1" s="357"/>
      <c r="G1" s="357"/>
      <c r="H1" s="355">
        <v>69</v>
      </c>
    </row>
    <row r="2" spans="1:8" ht="54.6" customHeight="1" x14ac:dyDescent="0.2">
      <c r="E2" s="358" t="s">
        <v>140</v>
      </c>
      <c r="F2" s="358"/>
      <c r="G2" s="358"/>
      <c r="H2" s="355"/>
    </row>
    <row r="3" spans="1:8" ht="49.5" customHeight="1" x14ac:dyDescent="0.2">
      <c r="E3" s="175"/>
      <c r="F3" s="175"/>
      <c r="G3" s="175"/>
      <c r="H3" s="355"/>
    </row>
    <row r="4" spans="1:8" ht="18.75" x14ac:dyDescent="0.2">
      <c r="A4" s="176"/>
      <c r="H4" s="355"/>
    </row>
    <row r="5" spans="1:8" ht="20.25" x14ac:dyDescent="0.2">
      <c r="A5" s="359" t="s">
        <v>386</v>
      </c>
      <c r="B5" s="359"/>
      <c r="C5" s="359"/>
      <c r="D5" s="359"/>
      <c r="E5" s="359"/>
      <c r="F5" s="359"/>
      <c r="G5" s="359"/>
      <c r="H5" s="355"/>
    </row>
    <row r="6" spans="1:8" ht="20.25" x14ac:dyDescent="0.2">
      <c r="A6" s="359" t="s">
        <v>387</v>
      </c>
      <c r="B6" s="359"/>
      <c r="C6" s="359"/>
      <c r="D6" s="359"/>
      <c r="E6" s="359"/>
      <c r="F6" s="359"/>
      <c r="G6" s="359"/>
      <c r="H6" s="355"/>
    </row>
    <row r="7" spans="1:8" ht="22.5" x14ac:dyDescent="0.2">
      <c r="A7" s="177"/>
      <c r="B7" s="177"/>
      <c r="C7" s="177"/>
      <c r="D7" s="177"/>
      <c r="E7" s="177"/>
      <c r="F7" s="177"/>
      <c r="G7" s="177"/>
      <c r="H7" s="355"/>
    </row>
    <row r="8" spans="1:8" ht="18.75" x14ac:dyDescent="0.2">
      <c r="A8" s="323">
        <v>18531000000</v>
      </c>
      <c r="B8" s="323"/>
      <c r="C8" s="178"/>
      <c r="D8" s="178"/>
      <c r="E8" s="178"/>
      <c r="F8" s="178"/>
      <c r="G8" s="178"/>
      <c r="H8" s="355"/>
    </row>
    <row r="9" spans="1:8" x14ac:dyDescent="0.25">
      <c r="A9" s="38" t="s">
        <v>134</v>
      </c>
      <c r="B9" s="37"/>
      <c r="C9" s="179"/>
      <c r="D9" s="179"/>
      <c r="E9" s="179"/>
      <c r="F9" s="179"/>
      <c r="G9" s="179"/>
      <c r="H9" s="355"/>
    </row>
    <row r="10" spans="1:8" ht="24.6" customHeight="1" x14ac:dyDescent="0.2">
      <c r="G10" s="180" t="s">
        <v>22</v>
      </c>
      <c r="H10" s="355"/>
    </row>
    <row r="11" spans="1:8" s="182" customFormat="1" ht="27.6" customHeight="1" x14ac:dyDescent="0.25">
      <c r="A11" s="356" t="s">
        <v>50</v>
      </c>
      <c r="B11" s="356" t="s">
        <v>27</v>
      </c>
      <c r="C11" s="181" t="s">
        <v>147</v>
      </c>
      <c r="D11" s="181" t="s">
        <v>146</v>
      </c>
      <c r="E11" s="181" t="s">
        <v>23</v>
      </c>
      <c r="F11" s="181" t="s">
        <v>24</v>
      </c>
      <c r="G11" s="181" t="s">
        <v>25</v>
      </c>
      <c r="H11" s="355"/>
    </row>
    <row r="12" spans="1:8" s="182" customFormat="1" x14ac:dyDescent="0.25">
      <c r="A12" s="356"/>
      <c r="B12" s="356"/>
      <c r="C12" s="181" t="s">
        <v>145</v>
      </c>
      <c r="D12" s="181" t="s">
        <v>144</v>
      </c>
      <c r="E12" s="181" t="s">
        <v>143</v>
      </c>
      <c r="F12" s="181" t="s">
        <v>143</v>
      </c>
      <c r="G12" s="181" t="s">
        <v>143</v>
      </c>
      <c r="H12" s="355"/>
    </row>
    <row r="13" spans="1:8" s="280" customFormat="1" ht="18.75" x14ac:dyDescent="0.2">
      <c r="A13" s="277">
        <v>8800</v>
      </c>
      <c r="B13" s="278" t="s">
        <v>37</v>
      </c>
      <c r="C13" s="279">
        <v>-1104789.3</v>
      </c>
      <c r="D13" s="279">
        <v>-4276598</v>
      </c>
      <c r="E13" s="279">
        <v>-5006438</v>
      </c>
      <c r="F13" s="279">
        <v>-2996241</v>
      </c>
      <c r="G13" s="279">
        <v>-3065484</v>
      </c>
      <c r="H13" s="355"/>
    </row>
    <row r="14" spans="1:8" s="190" customFormat="1" ht="28.5" customHeight="1" x14ac:dyDescent="0.2">
      <c r="A14" s="187" t="s">
        <v>142</v>
      </c>
      <c r="B14" s="188" t="s">
        <v>32</v>
      </c>
      <c r="C14" s="189"/>
      <c r="D14" s="189"/>
      <c r="E14" s="189"/>
      <c r="F14" s="189"/>
      <c r="G14" s="189"/>
      <c r="H14" s="355"/>
    </row>
    <row r="15" spans="1:8" s="190" customFormat="1" ht="31.5" customHeight="1" x14ac:dyDescent="0.2">
      <c r="A15" s="191" t="s">
        <v>142</v>
      </c>
      <c r="B15" s="188" t="s">
        <v>33</v>
      </c>
      <c r="C15" s="189">
        <v>-1104789.3</v>
      </c>
      <c r="D15" s="189">
        <v>-4276598</v>
      </c>
      <c r="E15" s="189">
        <v>-5006438</v>
      </c>
      <c r="F15" s="189">
        <v>-2996241</v>
      </c>
      <c r="G15" s="189">
        <v>-3065484</v>
      </c>
      <c r="H15" s="355"/>
    </row>
    <row r="16" spans="1:8" s="280" customFormat="1" ht="18.75" x14ac:dyDescent="0.2">
      <c r="A16" s="277">
        <v>8800</v>
      </c>
      <c r="B16" s="278" t="s">
        <v>40</v>
      </c>
      <c r="C16" s="279">
        <v>1100377</v>
      </c>
      <c r="D16" s="279">
        <v>4208197.3600000003</v>
      </c>
      <c r="E16" s="279">
        <v>4452346</v>
      </c>
      <c r="F16" s="279">
        <v>4496241</v>
      </c>
      <c r="G16" s="279">
        <v>4565484</v>
      </c>
      <c r="H16" s="355"/>
    </row>
    <row r="17" spans="1:8" s="190" customFormat="1" ht="25.5" customHeight="1" x14ac:dyDescent="0.2">
      <c r="A17" s="187" t="s">
        <v>142</v>
      </c>
      <c r="B17" s="188" t="s">
        <v>32</v>
      </c>
      <c r="C17" s="189">
        <v>0</v>
      </c>
      <c r="D17" s="189">
        <v>1800000</v>
      </c>
      <c r="E17" s="189">
        <v>1500000</v>
      </c>
      <c r="F17" s="189">
        <v>1500000</v>
      </c>
      <c r="G17" s="189">
        <v>1500000</v>
      </c>
      <c r="H17" s="355"/>
    </row>
    <row r="18" spans="1:8" s="190" customFormat="1" ht="32.1" customHeight="1" x14ac:dyDescent="0.2">
      <c r="A18" s="191" t="s">
        <v>142</v>
      </c>
      <c r="B18" s="188" t="s">
        <v>33</v>
      </c>
      <c r="C18" s="189">
        <v>1100377</v>
      </c>
      <c r="D18" s="189">
        <v>2408197.3600000003</v>
      </c>
      <c r="E18" s="189">
        <v>2952346</v>
      </c>
      <c r="F18" s="189">
        <v>2996241</v>
      </c>
      <c r="G18" s="189">
        <v>3065484</v>
      </c>
      <c r="H18" s="355"/>
    </row>
    <row r="19" spans="1:8" s="186" customFormat="1" ht="30.75" customHeight="1" x14ac:dyDescent="0.2">
      <c r="A19" s="183">
        <v>8800</v>
      </c>
      <c r="B19" s="184" t="s">
        <v>388</v>
      </c>
      <c r="C19" s="185">
        <v>-4412.3000000000466</v>
      </c>
      <c r="D19" s="185">
        <v>-68400.639999999665</v>
      </c>
      <c r="E19" s="185">
        <v>-554092</v>
      </c>
      <c r="F19" s="185">
        <v>1500000</v>
      </c>
      <c r="G19" s="185">
        <v>1500000</v>
      </c>
      <c r="H19" s="355"/>
    </row>
    <row r="20" spans="1:8" s="284" customFormat="1" ht="24" customHeight="1" x14ac:dyDescent="0.2">
      <c r="A20" s="281" t="s">
        <v>142</v>
      </c>
      <c r="B20" s="282" t="s">
        <v>32</v>
      </c>
      <c r="C20" s="283">
        <v>0</v>
      </c>
      <c r="D20" s="283">
        <v>1800000</v>
      </c>
      <c r="E20" s="283">
        <v>1500000</v>
      </c>
      <c r="F20" s="283">
        <v>1500000</v>
      </c>
      <c r="G20" s="283">
        <v>1500000</v>
      </c>
      <c r="H20" s="355"/>
    </row>
    <row r="21" spans="1:8" s="284" customFormat="1" ht="28.5" customHeight="1" x14ac:dyDescent="0.2">
      <c r="A21" s="285" t="s">
        <v>142</v>
      </c>
      <c r="B21" s="282" t="s">
        <v>33</v>
      </c>
      <c r="C21" s="283">
        <v>-4412.3000000000466</v>
      </c>
      <c r="D21" s="283">
        <v>-1868400.6399999997</v>
      </c>
      <c r="E21" s="283">
        <v>-2054092</v>
      </c>
      <c r="F21" s="283">
        <v>0</v>
      </c>
      <c r="G21" s="283">
        <v>0</v>
      </c>
      <c r="H21" s="355"/>
    </row>
  </sheetData>
  <mergeCells count="8">
    <mergeCell ref="H1:H21"/>
    <mergeCell ref="A11:A12"/>
    <mergeCell ref="B11:B12"/>
    <mergeCell ref="E1:G1"/>
    <mergeCell ref="E2:G2"/>
    <mergeCell ref="A5:G5"/>
    <mergeCell ref="A6:G6"/>
    <mergeCell ref="A8:B8"/>
  </mergeCells>
  <printOptions horizontalCentered="1"/>
  <pageMargins left="0.82" right="0.19685039370078741" top="0.82677165354330717" bottom="0.19685039370078741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Zeros="0" view="pageBreakPreview" topLeftCell="A13" zoomScaleNormal="100" zoomScaleSheetLayoutView="100" workbookViewId="0">
      <selection activeCell="A12" sqref="A12:XFD12"/>
    </sheetView>
  </sheetViews>
  <sheetFormatPr defaultRowHeight="12.75" x14ac:dyDescent="0.2"/>
  <cols>
    <col min="1" max="1" width="9.33203125" style="20"/>
    <col min="2" max="2" width="47" style="7" customWidth="1"/>
    <col min="3" max="3" width="18.1640625" style="20" customWidth="1"/>
    <col min="4" max="4" width="17.5" style="20" customWidth="1"/>
    <col min="5" max="5" width="19.1640625" style="20" customWidth="1"/>
    <col min="6" max="7" width="17.83203125" style="20" customWidth="1"/>
    <col min="8" max="8" width="4.83203125" style="288" customWidth="1"/>
    <col min="9" max="10" width="14" style="1" bestFit="1" customWidth="1"/>
    <col min="11" max="11" width="15.1640625" style="1" bestFit="1" customWidth="1"/>
    <col min="12" max="16384" width="9.33203125" style="1"/>
  </cols>
  <sheetData>
    <row r="1" spans="1:8" x14ac:dyDescent="0.2">
      <c r="E1" s="318" t="s">
        <v>103</v>
      </c>
      <c r="F1" s="319"/>
      <c r="G1" s="319"/>
      <c r="H1" s="360">
        <v>70</v>
      </c>
    </row>
    <row r="2" spans="1:8" ht="26.25" customHeight="1" x14ac:dyDescent="0.2">
      <c r="E2" s="320" t="s">
        <v>140</v>
      </c>
      <c r="F2" s="320"/>
      <c r="G2" s="320"/>
      <c r="H2" s="360"/>
    </row>
    <row r="3" spans="1:8" ht="14.25" customHeight="1" x14ac:dyDescent="0.2">
      <c r="A3" s="50"/>
      <c r="B3" s="52"/>
      <c r="C3" s="50"/>
      <c r="D3" s="50"/>
      <c r="E3" s="51"/>
      <c r="F3" s="51"/>
      <c r="G3" s="51"/>
      <c r="H3" s="360"/>
    </row>
    <row r="4" spans="1:8" ht="14.25" customHeight="1" x14ac:dyDescent="0.2">
      <c r="A4" s="50"/>
      <c r="B4" s="52"/>
      <c r="C4" s="50"/>
      <c r="D4" s="50"/>
      <c r="E4" s="51"/>
      <c r="F4" s="51"/>
      <c r="G4" s="51"/>
      <c r="H4" s="360"/>
    </row>
    <row r="5" spans="1:8" ht="18.75" x14ac:dyDescent="0.2">
      <c r="B5" s="321" t="s">
        <v>104</v>
      </c>
      <c r="C5" s="321"/>
      <c r="D5" s="321"/>
      <c r="E5" s="321"/>
      <c r="F5" s="321"/>
      <c r="H5" s="360"/>
    </row>
    <row r="6" spans="1:8" ht="18.75" x14ac:dyDescent="0.2">
      <c r="B6" s="21"/>
      <c r="C6" s="21"/>
      <c r="D6" s="21"/>
      <c r="E6" s="21"/>
      <c r="F6" s="21"/>
      <c r="H6" s="360"/>
    </row>
    <row r="7" spans="1:8" ht="13.5" customHeight="1" x14ac:dyDescent="0.2">
      <c r="A7" s="323">
        <v>18531000000</v>
      </c>
      <c r="B7" s="323"/>
      <c r="C7" s="36"/>
      <c r="D7" s="36"/>
      <c r="E7" s="36"/>
      <c r="F7" s="36"/>
      <c r="G7" s="35"/>
      <c r="H7" s="360"/>
    </row>
    <row r="8" spans="1:8" ht="9.75" customHeight="1" x14ac:dyDescent="0.25">
      <c r="A8" s="38" t="s">
        <v>134</v>
      </c>
      <c r="B8" s="37"/>
      <c r="C8" s="36"/>
      <c r="D8" s="36"/>
      <c r="E8" s="36"/>
      <c r="F8" s="36"/>
      <c r="G8" s="35"/>
      <c r="H8" s="360"/>
    </row>
    <row r="9" spans="1:8" x14ac:dyDescent="0.2">
      <c r="G9" s="19" t="s">
        <v>22</v>
      </c>
      <c r="H9" s="360"/>
    </row>
    <row r="10" spans="1:8" ht="38.25" x14ac:dyDescent="0.2">
      <c r="A10" s="5" t="s">
        <v>26</v>
      </c>
      <c r="B10" s="5" t="s">
        <v>27</v>
      </c>
      <c r="C10" s="5" t="s">
        <v>42</v>
      </c>
      <c r="D10" s="5" t="s">
        <v>138</v>
      </c>
      <c r="E10" s="5" t="s">
        <v>139</v>
      </c>
      <c r="F10" s="5" t="s">
        <v>44</v>
      </c>
      <c r="G10" s="5" t="s">
        <v>28</v>
      </c>
      <c r="H10" s="360"/>
    </row>
    <row r="11" spans="1:8" ht="19.5" customHeight="1" x14ac:dyDescent="0.2">
      <c r="A11" s="362" t="s">
        <v>105</v>
      </c>
      <c r="B11" s="363"/>
      <c r="C11" s="363"/>
      <c r="D11" s="363"/>
      <c r="E11" s="363"/>
      <c r="F11" s="363"/>
      <c r="G11" s="364"/>
      <c r="H11" s="360"/>
    </row>
    <row r="12" spans="1:8" ht="25.5" x14ac:dyDescent="0.2">
      <c r="A12" s="5" t="s">
        <v>30</v>
      </c>
      <c r="B12" s="6" t="s">
        <v>106</v>
      </c>
      <c r="C12" s="8">
        <v>387969547.87</v>
      </c>
      <c r="D12" s="22">
        <v>451006834.06</v>
      </c>
      <c r="E12" s="8">
        <v>624136710</v>
      </c>
      <c r="F12" s="8">
        <v>676446436</v>
      </c>
      <c r="G12" s="8">
        <v>733084447</v>
      </c>
      <c r="H12" s="360"/>
    </row>
    <row r="13" spans="1:8" ht="38.25" x14ac:dyDescent="0.2">
      <c r="A13" s="4" t="s">
        <v>34</v>
      </c>
      <c r="B13" s="6" t="s">
        <v>107</v>
      </c>
      <c r="C13" s="8">
        <v>0</v>
      </c>
      <c r="D13" s="22">
        <v>2354092</v>
      </c>
      <c r="E13" s="8">
        <v>2054092</v>
      </c>
      <c r="F13" s="8">
        <v>0</v>
      </c>
      <c r="G13" s="8">
        <v>0</v>
      </c>
      <c r="H13" s="360"/>
    </row>
    <row r="14" spans="1:8" ht="25.5" x14ac:dyDescent="0.2">
      <c r="A14" s="4" t="s">
        <v>36</v>
      </c>
      <c r="B14" s="6" t="s">
        <v>108</v>
      </c>
      <c r="C14" s="22">
        <v>22710440.57</v>
      </c>
      <c r="D14" s="22">
        <v>17338303.18</v>
      </c>
      <c r="E14" s="22">
        <v>0</v>
      </c>
      <c r="F14" s="22">
        <v>0</v>
      </c>
      <c r="G14" s="22">
        <v>0</v>
      </c>
      <c r="H14" s="360"/>
    </row>
    <row r="15" spans="1:8" x14ac:dyDescent="0.2">
      <c r="A15" s="5" t="s">
        <v>109</v>
      </c>
      <c r="B15" s="6" t="s">
        <v>110</v>
      </c>
      <c r="C15" s="8">
        <v>12825880.640000001</v>
      </c>
      <c r="D15" s="22">
        <v>15485720.18</v>
      </c>
      <c r="E15" s="8"/>
      <c r="F15" s="8"/>
      <c r="G15" s="8"/>
      <c r="H15" s="360"/>
    </row>
    <row r="16" spans="1:8" x14ac:dyDescent="0.2">
      <c r="A16" s="4" t="s">
        <v>111</v>
      </c>
      <c r="B16" s="6" t="s">
        <v>112</v>
      </c>
      <c r="C16" s="8">
        <v>9884559.9299999997</v>
      </c>
      <c r="D16" s="22">
        <v>1852583</v>
      </c>
      <c r="E16" s="8"/>
      <c r="F16" s="8"/>
      <c r="G16" s="8"/>
      <c r="H16" s="360"/>
    </row>
    <row r="17" spans="1:11" ht="15.75" customHeight="1" x14ac:dyDescent="0.2">
      <c r="A17" s="4" t="s">
        <v>113</v>
      </c>
      <c r="B17" s="6" t="s">
        <v>114</v>
      </c>
      <c r="C17" s="8">
        <v>10052629.880000001</v>
      </c>
      <c r="D17" s="22">
        <v>127771665.12</v>
      </c>
      <c r="E17" s="8">
        <v>117069642</v>
      </c>
      <c r="F17" s="8">
        <v>53456854</v>
      </c>
      <c r="G17" s="8">
        <v>0</v>
      </c>
      <c r="H17" s="360"/>
    </row>
    <row r="18" spans="1:11" s="18" customFormat="1" ht="13.5" customHeight="1" x14ac:dyDescent="0.25">
      <c r="A18" s="5" t="s">
        <v>115</v>
      </c>
      <c r="B18" s="6" t="s">
        <v>116</v>
      </c>
      <c r="C18" s="22">
        <v>12005000.800000001</v>
      </c>
      <c r="D18" s="22">
        <v>5371502.5199999996</v>
      </c>
      <c r="E18" s="22">
        <v>2874558</v>
      </c>
      <c r="F18" s="22">
        <v>2896253</v>
      </c>
      <c r="G18" s="22">
        <v>2965496</v>
      </c>
      <c r="H18" s="360"/>
    </row>
    <row r="19" spans="1:11" s="18" customFormat="1" ht="13.5" x14ac:dyDescent="0.25">
      <c r="A19" s="15"/>
      <c r="B19" s="10" t="s">
        <v>117</v>
      </c>
      <c r="C19" s="11">
        <v>432737619.12</v>
      </c>
      <c r="D19" s="11">
        <v>603842396.88</v>
      </c>
      <c r="E19" s="11">
        <v>746135002</v>
      </c>
      <c r="F19" s="11">
        <v>732799543</v>
      </c>
      <c r="G19" s="11">
        <v>736049943</v>
      </c>
      <c r="H19" s="360"/>
      <c r="I19" s="34"/>
      <c r="J19" s="34"/>
      <c r="K19" s="34"/>
    </row>
    <row r="20" spans="1:11" s="18" customFormat="1" ht="39.75" customHeight="1" x14ac:dyDescent="0.25">
      <c r="A20" s="15"/>
      <c r="B20" s="16" t="s">
        <v>118</v>
      </c>
      <c r="C20" s="17">
        <v>399974548.67000002</v>
      </c>
      <c r="D20" s="17">
        <v>458732428.58000004</v>
      </c>
      <c r="E20" s="17">
        <v>629065360</v>
      </c>
      <c r="F20" s="17">
        <v>679342689</v>
      </c>
      <c r="G20" s="17">
        <v>736049943</v>
      </c>
      <c r="H20" s="360"/>
    </row>
    <row r="21" spans="1:11" ht="15.75" customHeight="1" x14ac:dyDescent="0.2">
      <c r="A21" s="362" t="s">
        <v>119</v>
      </c>
      <c r="B21" s="363"/>
      <c r="C21" s="363"/>
      <c r="D21" s="363"/>
      <c r="E21" s="363"/>
      <c r="F21" s="363"/>
      <c r="G21" s="364"/>
      <c r="H21" s="360"/>
    </row>
    <row r="22" spans="1:11" ht="25.5" x14ac:dyDescent="0.2">
      <c r="A22" s="5" t="s">
        <v>30</v>
      </c>
      <c r="B22" s="6" t="s">
        <v>133</v>
      </c>
      <c r="C22" s="25">
        <v>413985888.06999999</v>
      </c>
      <c r="D22" s="25">
        <v>533173790.88</v>
      </c>
      <c r="E22" s="25">
        <v>689324088</v>
      </c>
      <c r="F22" s="25">
        <v>711998908</v>
      </c>
      <c r="G22" s="25">
        <v>723861783</v>
      </c>
      <c r="H22" s="360"/>
    </row>
    <row r="23" spans="1:11" ht="15.75" customHeight="1" x14ac:dyDescent="0.2">
      <c r="A23" s="5" t="s">
        <v>120</v>
      </c>
      <c r="B23" s="6" t="s">
        <v>121</v>
      </c>
      <c r="C23" s="25">
        <v>105571778.20999999</v>
      </c>
      <c r="D23" s="25">
        <v>108203423.58</v>
      </c>
      <c r="E23" s="25">
        <v>153862733</v>
      </c>
      <c r="F23" s="25">
        <v>190055600</v>
      </c>
      <c r="G23" s="25">
        <v>213797800</v>
      </c>
      <c r="H23" s="360"/>
    </row>
    <row r="24" spans="1:11" ht="25.5" x14ac:dyDescent="0.2">
      <c r="A24" s="5" t="s">
        <v>123</v>
      </c>
      <c r="B24" s="6" t="s">
        <v>122</v>
      </c>
      <c r="C24" s="25">
        <v>548492.88</v>
      </c>
      <c r="D24" s="25">
        <v>13393111.6</v>
      </c>
      <c r="E24" s="25">
        <v>7000000</v>
      </c>
      <c r="F24" s="25">
        <v>7000000</v>
      </c>
      <c r="G24" s="25">
        <v>7000000</v>
      </c>
      <c r="H24" s="360"/>
    </row>
    <row r="25" spans="1:11" x14ac:dyDescent="0.2">
      <c r="A25" s="5" t="s">
        <v>124</v>
      </c>
      <c r="B25" s="6" t="s">
        <v>125</v>
      </c>
      <c r="C25" s="25">
        <v>307865616.98000002</v>
      </c>
      <c r="D25" s="25">
        <v>411577255.69999999</v>
      </c>
      <c r="E25" s="25">
        <v>528461355</v>
      </c>
      <c r="F25" s="25">
        <v>514943308</v>
      </c>
      <c r="G25" s="25">
        <v>503063983</v>
      </c>
      <c r="H25" s="360"/>
    </row>
    <row r="26" spans="1:11" s="18" customFormat="1" ht="25.5" x14ac:dyDescent="0.25">
      <c r="A26" s="5" t="s">
        <v>34</v>
      </c>
      <c r="B26" s="6" t="s">
        <v>389</v>
      </c>
      <c r="C26" s="53">
        <v>16020006.42</v>
      </c>
      <c r="D26" s="53">
        <v>65787900</v>
      </c>
      <c r="E26" s="53">
        <v>45270000</v>
      </c>
      <c r="F26" s="53">
        <v>6630826</v>
      </c>
      <c r="G26" s="53">
        <v>0</v>
      </c>
      <c r="H26" s="361">
        <v>71</v>
      </c>
    </row>
    <row r="27" spans="1:11" s="18" customFormat="1" ht="13.5" x14ac:dyDescent="0.25">
      <c r="A27" s="5" t="s">
        <v>36</v>
      </c>
      <c r="B27" s="6" t="s">
        <v>126</v>
      </c>
      <c r="C27" s="53">
        <v>2676024.63</v>
      </c>
      <c r="D27" s="53">
        <v>3703200</v>
      </c>
      <c r="E27" s="53">
        <v>3763568</v>
      </c>
      <c r="F27" s="53">
        <v>7253568</v>
      </c>
      <c r="G27" s="53">
        <v>9802676</v>
      </c>
      <c r="H27" s="361"/>
    </row>
    <row r="28" spans="1:11" s="18" customFormat="1" ht="42.75" customHeight="1" x14ac:dyDescent="0.25">
      <c r="A28" s="5" t="s">
        <v>113</v>
      </c>
      <c r="B28" s="6" t="s">
        <v>131</v>
      </c>
      <c r="C28" s="53">
        <v>0</v>
      </c>
      <c r="D28" s="53">
        <v>1112506</v>
      </c>
      <c r="E28" s="53">
        <v>1852346</v>
      </c>
      <c r="F28" s="53">
        <v>1896241</v>
      </c>
      <c r="G28" s="53">
        <v>1965484</v>
      </c>
      <c r="H28" s="361"/>
    </row>
    <row r="29" spans="1:11" ht="15" customHeight="1" x14ac:dyDescent="0.2">
      <c r="A29" s="5" t="s">
        <v>115</v>
      </c>
      <c r="B29" s="6" t="s">
        <v>130</v>
      </c>
      <c r="C29" s="25">
        <v>0</v>
      </c>
      <c r="D29" s="25">
        <v>0</v>
      </c>
      <c r="E29" s="25">
        <v>5750000</v>
      </c>
      <c r="F29" s="25">
        <v>4600000</v>
      </c>
      <c r="G29" s="25">
        <v>0</v>
      </c>
      <c r="H29" s="361"/>
    </row>
    <row r="30" spans="1:11" x14ac:dyDescent="0.2">
      <c r="A30" s="5" t="s">
        <v>127</v>
      </c>
      <c r="B30" s="6" t="s">
        <v>129</v>
      </c>
      <c r="C30" s="25">
        <v>55700</v>
      </c>
      <c r="D30" s="25">
        <v>65000</v>
      </c>
      <c r="E30" s="25">
        <v>175000</v>
      </c>
      <c r="F30" s="25">
        <v>420000</v>
      </c>
      <c r="G30" s="25">
        <v>420000</v>
      </c>
      <c r="H30" s="361"/>
    </row>
    <row r="31" spans="1:11" s="12" customFormat="1" x14ac:dyDescent="0.2">
      <c r="A31" s="29"/>
      <c r="B31" s="10" t="s">
        <v>128</v>
      </c>
      <c r="C31" s="11">
        <v>432737619.12</v>
      </c>
      <c r="D31" s="11">
        <v>603842396.88</v>
      </c>
      <c r="E31" s="11">
        <v>746135002</v>
      </c>
      <c r="F31" s="11">
        <v>732799543</v>
      </c>
      <c r="G31" s="11">
        <v>736049943</v>
      </c>
      <c r="H31" s="361"/>
    </row>
    <row r="32" spans="1:11" x14ac:dyDescent="0.2">
      <c r="H32" s="361"/>
    </row>
    <row r="33" spans="8:8" x14ac:dyDescent="0.2">
      <c r="H33" s="361"/>
    </row>
    <row r="34" spans="8:8" x14ac:dyDescent="0.2">
      <c r="H34" s="361"/>
    </row>
    <row r="35" spans="8:8" x14ac:dyDescent="0.2">
      <c r="H35" s="361"/>
    </row>
    <row r="36" spans="8:8" x14ac:dyDescent="0.2">
      <c r="H36" s="361"/>
    </row>
    <row r="37" spans="8:8" x14ac:dyDescent="0.2">
      <c r="H37" s="361"/>
    </row>
    <row r="38" spans="8:8" x14ac:dyDescent="0.2">
      <c r="H38" s="361"/>
    </row>
    <row r="39" spans="8:8" x14ac:dyDescent="0.2">
      <c r="H39" s="361"/>
    </row>
    <row r="40" spans="8:8" x14ac:dyDescent="0.2">
      <c r="H40" s="361"/>
    </row>
    <row r="41" spans="8:8" x14ac:dyDescent="0.2">
      <c r="H41" s="361"/>
    </row>
    <row r="42" spans="8:8" x14ac:dyDescent="0.2">
      <c r="H42" s="361"/>
    </row>
    <row r="43" spans="8:8" x14ac:dyDescent="0.2">
      <c r="H43" s="361"/>
    </row>
    <row r="44" spans="8:8" x14ac:dyDescent="0.2">
      <c r="H44" s="361"/>
    </row>
    <row r="45" spans="8:8" x14ac:dyDescent="0.2">
      <c r="H45" s="361"/>
    </row>
    <row r="46" spans="8:8" x14ac:dyDescent="0.2">
      <c r="H46" s="361"/>
    </row>
    <row r="47" spans="8:8" x14ac:dyDescent="0.2">
      <c r="H47" s="361"/>
    </row>
    <row r="48" spans="8:8" x14ac:dyDescent="0.2">
      <c r="H48" s="361"/>
    </row>
    <row r="49" spans="8:8" x14ac:dyDescent="0.2">
      <c r="H49" s="361"/>
    </row>
    <row r="50" spans="8:8" x14ac:dyDescent="0.2">
      <c r="H50" s="361"/>
    </row>
    <row r="51" spans="8:8" x14ac:dyDescent="0.2">
      <c r="H51" s="361"/>
    </row>
    <row r="52" spans="8:8" x14ac:dyDescent="0.2">
      <c r="H52" s="361"/>
    </row>
    <row r="53" spans="8:8" x14ac:dyDescent="0.2">
      <c r="H53" s="361"/>
    </row>
    <row r="54" spans="8:8" x14ac:dyDescent="0.2">
      <c r="H54" s="361"/>
    </row>
    <row r="55" spans="8:8" x14ac:dyDescent="0.2">
      <c r="H55" s="361"/>
    </row>
  </sheetData>
  <mergeCells count="8">
    <mergeCell ref="H1:H25"/>
    <mergeCell ref="H26:H55"/>
    <mergeCell ref="E1:G1"/>
    <mergeCell ref="E2:G2"/>
    <mergeCell ref="B5:F5"/>
    <mergeCell ref="A11:G11"/>
    <mergeCell ref="A21:G21"/>
    <mergeCell ref="A7:B7"/>
  </mergeCells>
  <pageMargins left="0.70866141732283472" right="0.70866141732283472" top="0.74803149606299213" bottom="0.74803149606299213" header="0.31496062992125984" footer="0.31496062992125984"/>
  <pageSetup paperSize="9" scale="9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19</vt:i4>
      </vt:variant>
    </vt:vector>
  </HeadingPairs>
  <TitlesOfParts>
    <vt:vector size="31" baseType="lpstr">
      <vt:lpstr>дод1</vt:lpstr>
      <vt:lpstr>дод 2</vt:lpstr>
      <vt:lpstr>дод3</vt:lpstr>
      <vt:lpstr>дод 4</vt:lpstr>
      <vt:lpstr>дод 5</vt:lpstr>
      <vt:lpstr>дод6</vt:lpstr>
      <vt:lpstr>дод7</vt:lpstr>
      <vt:lpstr>дод 8</vt:lpstr>
      <vt:lpstr>дод9</vt:lpstr>
      <vt:lpstr>дод 10</vt:lpstr>
      <vt:lpstr>дод.11</vt:lpstr>
      <vt:lpstr>дод 12</vt:lpstr>
      <vt:lpstr>'дод 10'!Заголовки_для_печати</vt:lpstr>
      <vt:lpstr>'дод 12'!Заголовки_для_печати</vt:lpstr>
      <vt:lpstr>'дод 2'!Заголовки_для_печати</vt:lpstr>
      <vt:lpstr>дод.11!Заголовки_для_печати</vt:lpstr>
      <vt:lpstr>дод6!Заголовки_для_печати</vt:lpstr>
      <vt:lpstr>дод7!Заголовки_для_печати</vt:lpstr>
      <vt:lpstr>дод9!Заголовки_для_печати</vt:lpstr>
      <vt:lpstr>'дод 10'!Область_печати</vt:lpstr>
      <vt:lpstr>'дод 12'!Область_печати</vt:lpstr>
      <vt:lpstr>'дод 2'!Область_печати</vt:lpstr>
      <vt:lpstr>'дод 4'!Область_печати</vt:lpstr>
      <vt:lpstr>'дод 5'!Область_печати</vt:lpstr>
      <vt:lpstr>'дод 8'!Область_печати</vt:lpstr>
      <vt:lpstr>дод.11!Область_печати</vt:lpstr>
      <vt:lpstr>дод1!Область_печати</vt:lpstr>
      <vt:lpstr>дод3!Область_печати</vt:lpstr>
      <vt:lpstr>дод6!Область_печати</vt:lpstr>
      <vt:lpstr>дод7!Область_печати</vt:lpstr>
      <vt:lpstr>дод9!Область_печати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2022-01-26T09:29:37Z</cp:lastPrinted>
  <dcterms:created xsi:type="dcterms:W3CDTF">2014-01-17T10:52:16Z</dcterms:created>
  <dcterms:modified xsi:type="dcterms:W3CDTF">2022-01-26T09:29:40Z</dcterms:modified>
</cp:coreProperties>
</file>